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90" windowHeight="4695" activeTab="0"/>
  </bookViews>
  <sheets>
    <sheet name="Согл.объемов+" sheetId="1" r:id="rId1"/>
  </sheets>
  <definedNames>
    <definedName name="_Sort" hidden="1">#REF!</definedName>
    <definedName name="CompOt">[0]!CompOt</definedName>
    <definedName name="CompRas">[0]!CompRas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'Согл.объемов+'!$A$1:$S$126</definedName>
    <definedName name="пс">#REF!</definedName>
    <definedName name="Т7_тепло">[0]!Т7_тепло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<sst xmlns="http://schemas.openxmlformats.org/spreadsheetml/2006/main" count="242" uniqueCount="119">
  <si>
    <t>1.</t>
  </si>
  <si>
    <t>2.</t>
  </si>
  <si>
    <t>№п/п</t>
  </si>
  <si>
    <t>Наименование</t>
  </si>
  <si>
    <t>Ед.изм.</t>
  </si>
  <si>
    <t>Поступление электроэнергии всего</t>
  </si>
  <si>
    <t>1.1</t>
  </si>
  <si>
    <t>Поступление в сеть ВН ( 60-110кВ и выше)</t>
  </si>
  <si>
    <t>1.2</t>
  </si>
  <si>
    <t>Поступление в сеть СН 1 (всего) ( 35 кВ)</t>
  </si>
  <si>
    <t>в т.ч. с шин подстанций ВН поставщика</t>
  </si>
  <si>
    <t>1.3</t>
  </si>
  <si>
    <t>Поступление в сеть СН 2 (всего) ( 1-20кВ)</t>
  </si>
  <si>
    <t>в т.ч. с шин подстанций СН 1поставщика</t>
  </si>
  <si>
    <t>1.4</t>
  </si>
  <si>
    <t>Поступление в сеть НН (всего) ( 0,4кВ)</t>
  </si>
  <si>
    <t>в т.ч. с шин подстанций СН 1 поставщика</t>
  </si>
  <si>
    <t>в т.ч. с шин подстанций СН 2 поставщика</t>
  </si>
  <si>
    <t>3.</t>
  </si>
  <si>
    <t>№ п/п</t>
  </si>
  <si>
    <t xml:space="preserve">Уровень напряжения </t>
  </si>
  <si>
    <t xml:space="preserve"> ВН ( 60-110кВ и выше)</t>
  </si>
  <si>
    <t xml:space="preserve"> СН 1 ( 35 кВ)</t>
  </si>
  <si>
    <t xml:space="preserve"> СН 2  ( 1-20 кВ)</t>
  </si>
  <si>
    <t>4.</t>
  </si>
  <si>
    <t xml:space="preserve"> НН  ( 0,4 кВ)</t>
  </si>
  <si>
    <t>5.</t>
  </si>
  <si>
    <t xml:space="preserve"> Всего</t>
  </si>
  <si>
    <t>Наименование вышестоящей сетевой организации, к сетям которой осуществлено присоединение</t>
  </si>
  <si>
    <t>Согласовано:</t>
  </si>
  <si>
    <t>МВт</t>
  </si>
  <si>
    <t xml:space="preserve">                      Наименование</t>
  </si>
  <si>
    <t>2.1</t>
  </si>
  <si>
    <t>2.2</t>
  </si>
  <si>
    <t>4.2</t>
  </si>
  <si>
    <t>4.1</t>
  </si>
  <si>
    <t>**  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присоединении.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</si>
  <si>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</si>
  <si>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</si>
  <si>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</si>
  <si>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</si>
  <si>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</si>
  <si>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</si>
  <si>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</si>
  <si>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</si>
  <si>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собственного потребления</t>
  </si>
  <si>
    <t>передачи сторонним потребителям (субабонентам)</t>
  </si>
  <si>
    <t>Мощность</t>
  </si>
  <si>
    <t>Отпуск из сети (полезный отпуск), в т.ч. для</t>
  </si>
  <si>
    <t>Электроэнергия</t>
  </si>
  <si>
    <t>Максимальная мощность,МВт</t>
  </si>
  <si>
    <t xml:space="preserve">Информация о согласованных объемах электрической энергии (мощности) </t>
  </si>
  <si>
    <t>Значения указывать до 3-х знаков после запятой</t>
  </si>
  <si>
    <t>ВСЕГО</t>
  </si>
  <si>
    <t>Наименование потребителей</t>
  </si>
  <si>
    <t xml:space="preserve">Отпуск из сети (полезный отпуск), млн.кВт.ч. </t>
  </si>
  <si>
    <t>По тарифным уровням напряжения</t>
  </si>
  <si>
    <t>По физическим уровням напряжения</t>
  </si>
  <si>
    <t>Номинальная установленная мощность трансформаторов, МВА</t>
  </si>
  <si>
    <t>Объем установленной мощности трансформаторов и максимальной мощности сетевой организации</t>
  </si>
  <si>
    <t>Проверка</t>
  </si>
  <si>
    <t>Энергия</t>
  </si>
  <si>
    <t>Изменение</t>
  </si>
  <si>
    <t>Пост.в сеть = Потери + Отпуск из сети</t>
  </si>
  <si>
    <t>Потери = собств. + передача</t>
  </si>
  <si>
    <t>Отпуск из сети = собств. + передача</t>
  </si>
  <si>
    <t>Пост.в сеть: Табл.1=Табл2</t>
  </si>
  <si>
    <t>Отпуск из сети всего: Табл.1=Табл3</t>
  </si>
  <si>
    <t>Отпуск из сети собств потр: Табл.1=Табл3</t>
  </si>
  <si>
    <t>Отпуск из сети сторонним: Табл.1=Табл3</t>
  </si>
  <si>
    <t>Проверка макс.мощн</t>
  </si>
  <si>
    <t>Проверка заявл.мощн</t>
  </si>
  <si>
    <t>ЧЧИ</t>
  </si>
  <si>
    <t>5. Перечень потребителей с максимальной мощностью не менее 670 кВт</t>
  </si>
  <si>
    <t>Заявленная (расчетная) мощность по полезному отпуску, МВт</t>
  </si>
  <si>
    <t>Максимальная** мощность по полезному отпуску, МВт</t>
  </si>
  <si>
    <t>передачи сторонним потребителям (субабонентам) в  т.ч.</t>
  </si>
  <si>
    <t>4.2.1</t>
  </si>
  <si>
    <t xml:space="preserve">          переток в смежные ТСО</t>
  </si>
  <si>
    <t>6.1</t>
  </si>
  <si>
    <t>6.2</t>
  </si>
  <si>
    <t>8.1</t>
  </si>
  <si>
    <t>8.2</t>
  </si>
  <si>
    <t>передачи сторонним потребителям (субабонентам) в т.ч.</t>
  </si>
  <si>
    <t>8.2.1</t>
  </si>
  <si>
    <t xml:space="preserve">Вышестоящие сетевые организации, из сетей которых поступает энергия </t>
  </si>
  <si>
    <t>ИТОГО:</t>
  </si>
  <si>
    <t xml:space="preserve">В т.ч. переток в смежные ТСО, млн.кВт.ч. </t>
  </si>
  <si>
    <t xml:space="preserve">В т.ч. максимальная** мощность по перетоку в смежные ТСО, МВт </t>
  </si>
  <si>
    <t>В т.ч. заявленная (расчетная) мощность по перетоку в смежные ТСО, МВт</t>
  </si>
  <si>
    <t>Примечание:* Заявленная мощность - величина мощности, планируемой к использованию в предстоящем расчетном периоде регулирования.</t>
  </si>
  <si>
    <t>Полное наименование сетевой организации ООО "Энергопром 21"</t>
  </si>
  <si>
    <t>филиал ПАО "Квадра"-"Центральная генерация"ПП "Дягилевская ТЭЦ"</t>
  </si>
  <si>
    <t>ООО "Аврора"</t>
  </si>
  <si>
    <t>Сетевая организация       ООО "Энергопром 21"                                       ___________________________________ М.С. Шевченко</t>
  </si>
  <si>
    <t>Филиал "Рязаньэнерго" ПАО "МРСК Центра и Приволжья"                 ___________________________________В.С. Воронков</t>
  </si>
  <si>
    <t>Гарантирующий поставщик      ПАО "РЭСК"                                            ___________________________________В.Ю. Карасев</t>
  </si>
  <si>
    <t>ООО "НПО "ЗЭРС"</t>
  </si>
  <si>
    <t xml:space="preserve">Плановый объем поступления электроэнергии (мощности) в сеть на 2022 год </t>
  </si>
  <si>
    <t>Факт           
2020 год</t>
  </si>
  <si>
    <t>План           
2022 год</t>
  </si>
  <si>
    <t>ООО "Феррум"</t>
  </si>
  <si>
    <t>факт 2020</t>
  </si>
  <si>
    <t>план 2022</t>
  </si>
  <si>
    <t>Плановый полезный отпуск электроэнергии (мощности) из сетей  на 2022 год</t>
  </si>
  <si>
    <t>План Январь 2022 год</t>
  </si>
  <si>
    <t>План 
Февраль 2022 год</t>
  </si>
  <si>
    <t>План 
Март 
2022 год</t>
  </si>
  <si>
    <t>План 
Апрель 
2022 год</t>
  </si>
  <si>
    <t>План     
Май 
2022 год</t>
  </si>
  <si>
    <t>План 
Июнь 
2022 год</t>
  </si>
  <si>
    <t>План 1 п/г    
2022 год</t>
  </si>
  <si>
    <t>План 
Июль 
2022 год</t>
  </si>
  <si>
    <t>План 
Август 
2022 год</t>
  </si>
  <si>
    <t>План 
Сентябрь     
2022 год</t>
  </si>
  <si>
    <t>План 
Октябрь 
2022 год</t>
  </si>
  <si>
    <t>План 
Ноябрь 
2022 год</t>
  </si>
  <si>
    <t>План 
Декабрь 
2022 год</t>
  </si>
  <si>
    <t>План 2 п/г  
2022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</si>
</sst>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%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0"/>
    <numFmt numFmtId="180" formatCode="0.00000"/>
    <numFmt numFmtId="181" formatCode="0.000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[$-FC19]d\ mmmm\ yyyy\ &quot;г.&quot;"/>
    <numFmt numFmtId="193" formatCode="0.000000000"/>
    <numFmt numFmtId="194" formatCode="0.00000000"/>
    <numFmt numFmtId="195" formatCode="0.000%"/>
    <numFmt numFmtId="196" formatCode="0.0000%"/>
    <numFmt numFmtId="197" formatCode="0.00000%"/>
    <numFmt numFmtId="198" formatCode="0.0000000000"/>
  </numFmts>
  <fonts count="47"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79" fontId="4" fillId="33" borderId="13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4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34" borderId="20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Border="1" applyAlignment="1" applyProtection="1">
      <alignment horizontal="center" vertical="center" wrapText="1"/>
      <protection/>
    </xf>
    <xf numFmtId="0" fontId="4" fillId="0" borderId="22" xfId="54" applyFont="1" applyBorder="1" applyAlignment="1" applyProtection="1">
      <alignment horizontal="center" vertical="center" wrapText="1"/>
      <protection/>
    </xf>
    <xf numFmtId="49" fontId="4" fillId="0" borderId="22" xfId="54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54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54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4" xfId="54" applyFont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4" fillId="0" borderId="12" xfId="54" applyFont="1" applyBorder="1" applyAlignment="1" applyProtection="1">
      <alignment horizontal="left" vertical="center" wrapText="1" indent="1"/>
      <protection/>
    </xf>
    <xf numFmtId="0" fontId="4" fillId="0" borderId="24" xfId="54" applyFont="1" applyBorder="1" applyAlignment="1" applyProtection="1">
      <alignment horizontal="left" vertical="center" wrapText="1" indent="1"/>
      <protection/>
    </xf>
    <xf numFmtId="0" fontId="4" fillId="0" borderId="24" xfId="0" applyFont="1" applyFill="1" applyBorder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54" applyFont="1" applyBorder="1" applyAlignment="1" applyProtection="1">
      <alignment horizontal="left" vertical="center" wrapText="1" indent="1"/>
      <protection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54" applyFont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93" fontId="4" fillId="0" borderId="0" xfId="0" applyNumberFormat="1" applyFont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0" fontId="0" fillId="0" borderId="0" xfId="6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79" fontId="0" fillId="0" borderId="3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3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33" xfId="54" applyFont="1" applyFill="1" applyBorder="1" applyAlignment="1" applyProtection="1">
      <alignment vertical="center" wrapText="1"/>
      <protection/>
    </xf>
    <xf numFmtId="0" fontId="4" fillId="0" borderId="33" xfId="54" applyFont="1" applyFill="1" applyBorder="1" applyAlignment="1" applyProtection="1">
      <alignment horizontal="left" vertical="center" wrapText="1" indent="1"/>
      <protection/>
    </xf>
    <xf numFmtId="0" fontId="4" fillId="0" borderId="33" xfId="54" applyFont="1" applyBorder="1" applyAlignment="1" applyProtection="1">
      <alignment vertical="center" wrapText="1"/>
      <protection/>
    </xf>
    <xf numFmtId="0" fontId="4" fillId="0" borderId="33" xfId="54" applyFont="1" applyBorder="1" applyAlignment="1" applyProtection="1">
      <alignment horizontal="left" vertical="center" wrapText="1" indent="1"/>
      <protection/>
    </xf>
    <xf numFmtId="49" fontId="4" fillId="0" borderId="34" xfId="54" applyNumberFormat="1" applyFont="1" applyBorder="1" applyAlignment="1" applyProtection="1">
      <alignment horizontal="center" vertical="center" wrapText="1"/>
      <protection/>
    </xf>
    <xf numFmtId="0" fontId="4" fillId="0" borderId="35" xfId="54" applyFont="1" applyFill="1" applyBorder="1" applyAlignment="1" applyProtection="1">
      <alignment vertical="center" wrapText="1"/>
      <protection/>
    </xf>
    <xf numFmtId="0" fontId="4" fillId="0" borderId="36" xfId="54" applyFont="1" applyBorder="1" applyAlignment="1" applyProtection="1">
      <alignment horizontal="center" vertical="center" wrapText="1"/>
      <protection/>
    </xf>
    <xf numFmtId="0" fontId="4" fillId="0" borderId="37" xfId="54" applyFont="1" applyFill="1" applyBorder="1" applyAlignment="1" applyProtection="1">
      <alignment vertical="center" wrapText="1"/>
      <protection/>
    </xf>
    <xf numFmtId="0" fontId="5" fillId="34" borderId="38" xfId="54" applyFont="1" applyFill="1" applyBorder="1" applyAlignment="1" applyProtection="1">
      <alignment horizontal="center" vertical="center" wrapText="1"/>
      <protection/>
    </xf>
    <xf numFmtId="0" fontId="5" fillId="34" borderId="26" xfId="54" applyFont="1" applyFill="1" applyBorder="1" applyAlignment="1" applyProtection="1">
      <alignment horizontal="center" vertical="center" wrapText="1"/>
      <protection/>
    </xf>
    <xf numFmtId="0" fontId="5" fillId="34" borderId="26" xfId="54" applyFont="1" applyFill="1" applyBorder="1" applyAlignment="1" applyProtection="1">
      <alignment horizontal="center" vertical="center"/>
      <protection/>
    </xf>
    <xf numFmtId="0" fontId="5" fillId="34" borderId="26" xfId="54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4" fillId="0" borderId="40" xfId="54" applyFont="1" applyBorder="1" applyAlignment="1" applyProtection="1">
      <alignment horizontal="center" vertical="center" wrapText="1"/>
      <protection/>
    </xf>
    <xf numFmtId="0" fontId="4" fillId="0" borderId="41" xfId="54" applyFont="1" applyBorder="1" applyAlignment="1" applyProtection="1">
      <alignment horizontal="center" vertical="center" wrapText="1"/>
      <protection/>
    </xf>
    <xf numFmtId="0" fontId="4" fillId="0" borderId="41" xfId="54" applyFont="1" applyBorder="1" applyAlignment="1" applyProtection="1">
      <alignment horizontal="center" vertical="center"/>
      <protection/>
    </xf>
    <xf numFmtId="0" fontId="4" fillId="0" borderId="42" xfId="54" applyFont="1" applyBorder="1" applyAlignment="1" applyProtection="1">
      <alignment horizontal="center" vertical="center" wrapText="1"/>
      <protection/>
    </xf>
    <xf numFmtId="49" fontId="4" fillId="0" borderId="43" xfId="54" applyNumberFormat="1" applyFont="1" applyBorder="1" applyAlignment="1" applyProtection="1">
      <alignment horizontal="center" vertical="center" wrapText="1"/>
      <protection/>
    </xf>
    <xf numFmtId="0" fontId="4" fillId="0" borderId="35" xfId="54" applyFont="1" applyBorder="1" applyAlignment="1" applyProtection="1">
      <alignment horizontal="left" vertical="center" wrapText="1" indent="1"/>
      <protection/>
    </xf>
    <xf numFmtId="0" fontId="4" fillId="0" borderId="38" xfId="54" applyFont="1" applyFill="1" applyBorder="1" applyAlignment="1" applyProtection="1">
      <alignment vertical="center" wrapText="1"/>
      <protection/>
    </xf>
    <xf numFmtId="0" fontId="4" fillId="0" borderId="38" xfId="54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179" fontId="4" fillId="36" borderId="23" xfId="0" applyNumberFormat="1" applyFont="1" applyFill="1" applyBorder="1" applyAlignment="1">
      <alignment horizontal="right" vertical="center"/>
    </xf>
    <xf numFmtId="179" fontId="4" fillId="36" borderId="44" xfId="0" applyNumberFormat="1" applyFont="1" applyFill="1" applyBorder="1" applyAlignment="1">
      <alignment horizontal="right" vertical="center"/>
    </xf>
    <xf numFmtId="179" fontId="46" fillId="36" borderId="45" xfId="0" applyNumberFormat="1" applyFont="1" applyFill="1" applyBorder="1" applyAlignment="1">
      <alignment horizontal="right" vertical="center" wrapText="1"/>
    </xf>
    <xf numFmtId="179" fontId="46" fillId="36" borderId="46" xfId="0" applyNumberFormat="1" applyFont="1" applyFill="1" applyBorder="1" applyAlignment="1">
      <alignment horizontal="right" vertical="center" wrapText="1"/>
    </xf>
    <xf numFmtId="179" fontId="4" fillId="36" borderId="10" xfId="0" applyNumberFormat="1" applyFont="1" applyFill="1" applyBorder="1" applyAlignment="1">
      <alignment horizontal="center" vertical="center"/>
    </xf>
    <xf numFmtId="179" fontId="46" fillId="36" borderId="44" xfId="0" applyNumberFormat="1" applyFont="1" applyFill="1" applyBorder="1" applyAlignment="1">
      <alignment horizontal="right" vertical="center" wrapText="1"/>
    </xf>
    <xf numFmtId="179" fontId="4" fillId="36" borderId="45" xfId="0" applyNumberFormat="1" applyFont="1" applyFill="1" applyBorder="1" applyAlignment="1">
      <alignment horizontal="center" vertical="center"/>
    </xf>
    <xf numFmtId="179" fontId="4" fillId="36" borderId="12" xfId="0" applyNumberFormat="1" applyFont="1" applyFill="1" applyBorder="1" applyAlignment="1">
      <alignment horizontal="right" vertical="center"/>
    </xf>
    <xf numFmtId="179" fontId="4" fillId="36" borderId="47" xfId="0" applyNumberFormat="1" applyFont="1" applyFill="1" applyBorder="1" applyAlignment="1">
      <alignment horizontal="right" vertical="center"/>
    </xf>
    <xf numFmtId="179" fontId="46" fillId="36" borderId="32" xfId="0" applyNumberFormat="1" applyFont="1" applyFill="1" applyBorder="1" applyAlignment="1">
      <alignment horizontal="right" vertical="center" wrapText="1"/>
    </xf>
    <xf numFmtId="179" fontId="46" fillId="36" borderId="14" xfId="0" applyNumberFormat="1" applyFont="1" applyFill="1" applyBorder="1" applyAlignment="1">
      <alignment horizontal="right" vertical="center" wrapText="1"/>
    </xf>
    <xf numFmtId="179" fontId="4" fillId="36" borderId="12" xfId="0" applyNumberFormat="1" applyFont="1" applyFill="1" applyBorder="1" applyAlignment="1">
      <alignment horizontal="center" vertical="center"/>
    </xf>
    <xf numFmtId="179" fontId="46" fillId="36" borderId="47" xfId="0" applyNumberFormat="1" applyFont="1" applyFill="1" applyBorder="1" applyAlignment="1">
      <alignment horizontal="right" vertical="center" wrapText="1"/>
    </xf>
    <xf numFmtId="179" fontId="4" fillId="36" borderId="32" xfId="0" applyNumberFormat="1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32" xfId="0" applyNumberFormat="1" applyFont="1" applyFill="1" applyBorder="1" applyAlignment="1">
      <alignment horizontal="right" vertical="center"/>
    </xf>
    <xf numFmtId="179" fontId="4" fillId="33" borderId="47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36" borderId="32" xfId="0" applyNumberFormat="1" applyFont="1" applyFill="1" applyBorder="1" applyAlignment="1">
      <alignment horizontal="right" vertical="center"/>
    </xf>
    <xf numFmtId="179" fontId="4" fillId="36" borderId="14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4" fillId="0" borderId="31" xfId="0" applyNumberFormat="1" applyFont="1" applyBorder="1" applyAlignment="1">
      <alignment vertical="center"/>
    </xf>
    <xf numFmtId="179" fontId="4" fillId="36" borderId="48" xfId="0" applyNumberFormat="1" applyFont="1" applyFill="1" applyBorder="1" applyAlignment="1">
      <alignment horizontal="right" vertical="center"/>
    </xf>
    <xf numFmtId="179" fontId="4" fillId="0" borderId="49" xfId="0" applyNumberFormat="1" applyFont="1" applyBorder="1" applyAlignment="1">
      <alignment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50" xfId="0" applyNumberFormat="1" applyFont="1" applyBorder="1" applyAlignment="1">
      <alignment horizontal="right" vertical="center"/>
    </xf>
    <xf numFmtId="179" fontId="4" fillId="36" borderId="31" xfId="0" applyNumberFormat="1" applyFont="1" applyFill="1" applyBorder="1" applyAlignment="1">
      <alignment horizontal="center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36" borderId="49" xfId="0" applyNumberFormat="1" applyFont="1" applyFill="1" applyBorder="1" applyAlignment="1">
      <alignment horizontal="center" vertical="center"/>
    </xf>
    <xf numFmtId="179" fontId="4" fillId="35" borderId="16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179" fontId="4" fillId="35" borderId="39" xfId="0" applyNumberFormat="1" applyFont="1" applyFill="1" applyBorder="1" applyAlignment="1">
      <alignment vertical="center"/>
    </xf>
    <xf numFmtId="179" fontId="4" fillId="35" borderId="16" xfId="0" applyNumberFormat="1" applyFont="1" applyFill="1" applyBorder="1" applyAlignment="1">
      <alignment horizontal="center" vertical="center"/>
    </xf>
    <xf numFmtId="179" fontId="4" fillId="35" borderId="19" xfId="0" applyNumberFormat="1" applyFont="1" applyFill="1" applyBorder="1" applyAlignment="1">
      <alignment vertical="center"/>
    </xf>
    <xf numFmtId="179" fontId="4" fillId="36" borderId="10" xfId="0" applyNumberFormat="1" applyFont="1" applyFill="1" applyBorder="1" applyAlignment="1">
      <alignment horizontal="right" vertical="center"/>
    </xf>
    <xf numFmtId="179" fontId="4" fillId="36" borderId="10" xfId="53" applyNumberFormat="1" applyFont="1" applyFill="1" applyBorder="1" applyAlignment="1">
      <alignment horizontal="center" vertical="center"/>
      <protection/>
    </xf>
    <xf numFmtId="179" fontId="4" fillId="36" borderId="47" xfId="53" applyNumberFormat="1" applyFont="1" applyFill="1" applyBorder="1" applyAlignment="1">
      <alignment horizontal="right" vertical="center"/>
      <protection/>
    </xf>
    <xf numFmtId="179" fontId="4" fillId="36" borderId="12" xfId="53" applyNumberFormat="1" applyFont="1" applyFill="1" applyBorder="1" applyAlignment="1">
      <alignment horizontal="center" vertical="center"/>
      <protection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49" xfId="0" applyNumberFormat="1" applyFont="1" applyFill="1" applyBorder="1" applyAlignment="1">
      <alignment horizontal="right" vertical="center"/>
    </xf>
    <xf numFmtId="179" fontId="4" fillId="0" borderId="50" xfId="0" applyNumberFormat="1" applyFont="1" applyFill="1" applyBorder="1" applyAlignment="1">
      <alignment horizontal="right" vertical="center"/>
    </xf>
    <xf numFmtId="179" fontId="4" fillId="36" borderId="31" xfId="53" applyNumberFormat="1" applyFont="1" applyFill="1" applyBorder="1" applyAlignment="1">
      <alignment horizontal="center" vertical="center"/>
      <protection/>
    </xf>
    <xf numFmtId="179" fontId="4" fillId="0" borderId="48" xfId="0" applyNumberFormat="1" applyFont="1" applyFill="1" applyBorder="1" applyAlignment="1">
      <alignment horizontal="right" vertical="center"/>
    </xf>
    <xf numFmtId="179" fontId="4" fillId="0" borderId="16" xfId="0" applyNumberFormat="1" applyFont="1" applyBorder="1" applyAlignment="1">
      <alignment vertical="center"/>
    </xf>
    <xf numFmtId="179" fontId="4" fillId="36" borderId="17" xfId="0" applyNumberFormat="1" applyFont="1" applyFill="1" applyBorder="1" applyAlignment="1">
      <alignment horizontal="right" vertical="center"/>
    </xf>
    <xf numFmtId="179" fontId="4" fillId="0" borderId="1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36" borderId="16" xfId="53" applyNumberFormat="1" applyFont="1" applyFill="1" applyBorder="1" applyAlignment="1">
      <alignment horizontal="center" vertical="center"/>
      <protection/>
    </xf>
    <xf numFmtId="179" fontId="4" fillId="0" borderId="17" xfId="0" applyNumberFormat="1" applyFont="1" applyBorder="1" applyAlignment="1">
      <alignment vertical="center"/>
    </xf>
    <xf numFmtId="179" fontId="4" fillId="36" borderId="19" xfId="0" applyNumberFormat="1" applyFont="1" applyFill="1" applyBorder="1" applyAlignment="1">
      <alignment horizontal="center" vertical="center"/>
    </xf>
    <xf numFmtId="179" fontId="4" fillId="36" borderId="51" xfId="0" applyNumberFormat="1" applyFont="1" applyFill="1" applyBorder="1" applyAlignment="1">
      <alignment vertical="center"/>
    </xf>
    <xf numFmtId="179" fontId="4" fillId="36" borderId="23" xfId="0" applyNumberFormat="1" applyFont="1" applyFill="1" applyBorder="1" applyAlignment="1">
      <alignment vertical="center"/>
    </xf>
    <xf numFmtId="179" fontId="4" fillId="36" borderId="13" xfId="0" applyNumberFormat="1" applyFont="1" applyFill="1" applyBorder="1" applyAlignment="1">
      <alignment vertical="center"/>
    </xf>
    <xf numFmtId="179" fontId="4" fillId="36" borderId="31" xfId="0" applyNumberFormat="1" applyFont="1" applyFill="1" applyBorder="1" applyAlignment="1">
      <alignment vertical="center"/>
    </xf>
    <xf numFmtId="179" fontId="4" fillId="36" borderId="11" xfId="0" applyNumberFormat="1" applyFont="1" applyFill="1" applyBorder="1" applyAlignment="1">
      <alignment vertical="center"/>
    </xf>
    <xf numFmtId="179" fontId="4" fillId="36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0" fillId="33" borderId="11" xfId="0" applyNumberFormat="1" applyFont="1" applyFill="1" applyBorder="1" applyAlignment="1">
      <alignment vertical="center"/>
    </xf>
    <xf numFmtId="179" fontId="0" fillId="33" borderId="52" xfId="0" applyNumberFormat="1" applyFont="1" applyFill="1" applyBorder="1" applyAlignment="1">
      <alignment vertical="center"/>
    </xf>
    <xf numFmtId="179" fontId="4" fillId="36" borderId="52" xfId="0" applyNumberFormat="1" applyFont="1" applyFill="1" applyBorder="1" applyAlignment="1">
      <alignment vertical="center"/>
    </xf>
    <xf numFmtId="179" fontId="4" fillId="36" borderId="24" xfId="0" applyNumberFormat="1" applyFont="1" applyFill="1" applyBorder="1" applyAlignment="1">
      <alignment vertical="center"/>
    </xf>
    <xf numFmtId="179" fontId="4" fillId="36" borderId="51" xfId="0" applyNumberFormat="1" applyFont="1" applyFill="1" applyBorder="1" applyAlignment="1">
      <alignment horizontal="right" vertical="center"/>
    </xf>
    <xf numFmtId="179" fontId="4" fillId="33" borderId="53" xfId="0" applyNumberFormat="1" applyFont="1" applyFill="1" applyBorder="1" applyAlignment="1">
      <alignment horizontal="right" vertical="center"/>
    </xf>
    <xf numFmtId="179" fontId="4" fillId="33" borderId="46" xfId="0" applyNumberFormat="1" applyFont="1" applyFill="1" applyBorder="1" applyAlignment="1">
      <alignment horizontal="right" vertical="center"/>
    </xf>
    <xf numFmtId="179" fontId="4" fillId="33" borderId="54" xfId="0" applyNumberFormat="1" applyFont="1" applyFill="1" applyBorder="1" applyAlignment="1">
      <alignment horizontal="right" vertical="center"/>
    </xf>
    <xf numFmtId="179" fontId="4" fillId="36" borderId="11" xfId="0" applyNumberFormat="1" applyFont="1" applyFill="1" applyBorder="1" applyAlignment="1">
      <alignment horizontal="right" vertical="center"/>
    </xf>
    <xf numFmtId="179" fontId="4" fillId="36" borderId="15" xfId="0" applyNumberFormat="1" applyFont="1" applyFill="1" applyBorder="1" applyAlignment="1">
      <alignment horizontal="right" vertical="center"/>
    </xf>
    <xf numFmtId="179" fontId="4" fillId="36" borderId="52" xfId="0" applyNumberFormat="1" applyFont="1" applyFill="1" applyBorder="1" applyAlignment="1">
      <alignment horizontal="right" vertical="center"/>
    </xf>
    <xf numFmtId="179" fontId="4" fillId="36" borderId="55" xfId="0" applyNumberFormat="1" applyFont="1" applyFill="1" applyBorder="1" applyAlignment="1">
      <alignment horizontal="right" vertical="center"/>
    </xf>
    <xf numFmtId="179" fontId="4" fillId="36" borderId="56" xfId="0" applyNumberFormat="1" applyFont="1" applyFill="1" applyBorder="1" applyAlignment="1">
      <alignment horizontal="right" vertical="center"/>
    </xf>
    <xf numFmtId="10" fontId="4" fillId="36" borderId="12" xfId="59" applyNumberFormat="1" applyFont="1" applyFill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 wrapText="1"/>
    </xf>
    <xf numFmtId="191" fontId="5" fillId="0" borderId="0" xfId="0" applyNumberFormat="1" applyFont="1" applyBorder="1" applyAlignment="1">
      <alignment vertical="center" wrapText="1"/>
    </xf>
    <xf numFmtId="179" fontId="4" fillId="0" borderId="0" xfId="0" applyNumberFormat="1" applyFont="1" applyAlignment="1">
      <alignment vertical="center"/>
    </xf>
    <xf numFmtId="196" fontId="4" fillId="36" borderId="32" xfId="59" applyNumberFormat="1" applyFont="1" applyFill="1" applyBorder="1" applyAlignment="1">
      <alignment horizontal="right" vertical="center"/>
    </xf>
    <xf numFmtId="196" fontId="4" fillId="36" borderId="47" xfId="59" applyNumberFormat="1" applyFont="1" applyFill="1" applyBorder="1" applyAlignment="1">
      <alignment horizontal="right" vertical="center"/>
    </xf>
    <xf numFmtId="196" fontId="4" fillId="36" borderId="32" xfId="59" applyNumberFormat="1" applyFont="1" applyFill="1" applyBorder="1" applyAlignment="1">
      <alignment horizontal="center" vertical="center"/>
    </xf>
    <xf numFmtId="196" fontId="4" fillId="36" borderId="12" xfId="59" applyNumberFormat="1" applyFont="1" applyFill="1" applyBorder="1" applyAlignment="1">
      <alignment horizontal="center" vertical="center"/>
    </xf>
    <xf numFmtId="196" fontId="4" fillId="36" borderId="14" xfId="59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174" fontId="5" fillId="33" borderId="12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3" fontId="4" fillId="33" borderId="67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3" fontId="4" fillId="33" borderId="61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right" vertical="center"/>
    </xf>
    <xf numFmtId="174" fontId="5" fillId="33" borderId="24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33" borderId="29" xfId="0" applyNumberFormat="1" applyFont="1" applyFill="1" applyBorder="1" applyAlignment="1">
      <alignment horizontal="center" vertical="center"/>
    </xf>
    <xf numFmtId="4" fontId="4" fillId="33" borderId="61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79" fontId="4" fillId="36" borderId="44" xfId="53" applyNumberFormat="1" applyFont="1" applyFill="1" applyBorder="1" applyAlignment="1">
      <alignment horizontal="right" vertical="center"/>
      <protection/>
    </xf>
    <xf numFmtId="179" fontId="4" fillId="36" borderId="48" xfId="53" applyNumberFormat="1" applyFont="1" applyFill="1" applyBorder="1" applyAlignment="1">
      <alignment horizontal="righ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ORM3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49"/>
  <sheetViews>
    <sheetView tabSelected="1" view="pageBreakPreview" zoomScale="85" zoomScaleSheetLayoutView="85" workbookViewId="0" topLeftCell="A1">
      <selection activeCell="E25" sqref="E25"/>
    </sheetView>
  </sheetViews>
  <sheetFormatPr defaultColWidth="9.00390625" defaultRowHeight="12.75"/>
  <cols>
    <col min="1" max="1" width="5.875" style="13" customWidth="1"/>
    <col min="2" max="2" width="48.125" style="13" customWidth="1"/>
    <col min="3" max="3" width="10.75390625" style="13" customWidth="1"/>
    <col min="4" max="9" width="11.625" style="13" customWidth="1"/>
    <col min="10" max="10" width="12.75390625" style="13" customWidth="1"/>
    <col min="11" max="11" width="14.75390625" style="13" customWidth="1"/>
    <col min="12" max="12" width="12.00390625" style="13" customWidth="1"/>
    <col min="13" max="18" width="11.875" style="13" customWidth="1"/>
    <col min="19" max="19" width="12.625" style="13" customWidth="1"/>
    <col min="20" max="21" width="9.125" style="13" customWidth="1"/>
    <col min="22" max="22" width="9.125" style="15" customWidth="1"/>
    <col min="23" max="16384" width="9.125" style="13" customWidth="1"/>
  </cols>
  <sheetData>
    <row r="1" spans="1:10" ht="18.75" customHeight="1">
      <c r="A1" s="11"/>
      <c r="B1" s="12" t="s">
        <v>51</v>
      </c>
      <c r="C1" s="12"/>
      <c r="I1" s="14"/>
      <c r="J1" s="14"/>
    </row>
    <row r="2" spans="1:10" ht="10.5" customHeight="1">
      <c r="A2" s="11"/>
      <c r="B2" s="16"/>
      <c r="C2" s="16"/>
      <c r="D2" s="17"/>
      <c r="E2" s="17"/>
      <c r="F2" s="17"/>
      <c r="G2" s="17"/>
      <c r="H2" s="17"/>
      <c r="I2" s="14"/>
      <c r="J2" s="14"/>
    </row>
    <row r="3" spans="1:6" ht="12.75">
      <c r="A3" s="12" t="s">
        <v>0</v>
      </c>
      <c r="B3" s="12" t="s">
        <v>91</v>
      </c>
      <c r="C3" s="12"/>
      <c r="D3" s="12"/>
      <c r="E3" s="12"/>
      <c r="F3" s="11"/>
    </row>
    <row r="4" spans="1:6" ht="6" customHeight="1">
      <c r="A4" s="12"/>
      <c r="B4" s="12"/>
      <c r="C4" s="12"/>
      <c r="D4" s="12"/>
      <c r="E4" s="12"/>
      <c r="F4" s="11"/>
    </row>
    <row r="5" spans="1:6" ht="13.5" thickBot="1">
      <c r="A5" s="12" t="s">
        <v>1</v>
      </c>
      <c r="B5" s="12" t="s">
        <v>98</v>
      </c>
      <c r="C5" s="12"/>
      <c r="D5" s="11"/>
      <c r="E5" s="11"/>
      <c r="F5" s="11"/>
    </row>
    <row r="6" spans="1:23" ht="43.5" customHeight="1" thickBot="1">
      <c r="A6" s="18" t="s">
        <v>19</v>
      </c>
      <c r="B6" s="19" t="s">
        <v>31</v>
      </c>
      <c r="C6" s="20" t="s">
        <v>4</v>
      </c>
      <c r="D6" s="21" t="s">
        <v>99</v>
      </c>
      <c r="E6" s="22" t="s">
        <v>100</v>
      </c>
      <c r="F6" s="23" t="s">
        <v>105</v>
      </c>
      <c r="G6" s="23" t="s">
        <v>106</v>
      </c>
      <c r="H6" s="23" t="s">
        <v>107</v>
      </c>
      <c r="I6" s="23" t="s">
        <v>108</v>
      </c>
      <c r="J6" s="23" t="s">
        <v>109</v>
      </c>
      <c r="K6" s="100" t="s">
        <v>110</v>
      </c>
      <c r="L6" s="102" t="s">
        <v>111</v>
      </c>
      <c r="M6" s="21" t="s">
        <v>112</v>
      </c>
      <c r="N6" s="23" t="s">
        <v>113</v>
      </c>
      <c r="O6" s="23" t="s">
        <v>114</v>
      </c>
      <c r="P6" s="23" t="s">
        <v>115</v>
      </c>
      <c r="Q6" s="23" t="s">
        <v>116</v>
      </c>
      <c r="R6" s="23" t="s">
        <v>117</v>
      </c>
      <c r="S6" s="24" t="s">
        <v>118</v>
      </c>
      <c r="W6" s="15" t="s">
        <v>60</v>
      </c>
    </row>
    <row r="7" spans="1:23" ht="13.5" thickBot="1">
      <c r="A7" s="25"/>
      <c r="B7" s="85" t="s">
        <v>49</v>
      </c>
      <c r="C7" s="88"/>
      <c r="D7" s="89"/>
      <c r="E7" s="89"/>
      <c r="F7" s="89"/>
      <c r="G7" s="89"/>
      <c r="H7" s="89"/>
      <c r="I7" s="89"/>
      <c r="J7" s="89"/>
      <c r="K7" s="90"/>
      <c r="L7" s="103"/>
      <c r="M7" s="101"/>
      <c r="N7" s="89"/>
      <c r="O7" s="89"/>
      <c r="P7" s="89"/>
      <c r="Q7" s="89"/>
      <c r="R7" s="90"/>
      <c r="S7" s="91"/>
      <c r="W7" s="15"/>
    </row>
    <row r="8" spans="1:23" ht="12.75">
      <c r="A8" s="26">
        <v>1</v>
      </c>
      <c r="B8" s="84" t="s">
        <v>37</v>
      </c>
      <c r="C8" s="92" t="s">
        <v>38</v>
      </c>
      <c r="D8" s="104">
        <f>D9+D13</f>
        <v>9.2516</v>
      </c>
      <c r="E8" s="105">
        <f>L8+S8</f>
        <v>11.5388</v>
      </c>
      <c r="F8" s="106">
        <f aca="true" t="shared" si="0" ref="F8:K8">F9+F13</f>
        <v>1.0189</v>
      </c>
      <c r="G8" s="106">
        <f t="shared" si="0"/>
        <v>1.0528</v>
      </c>
      <c r="H8" s="106">
        <f t="shared" si="0"/>
        <v>1.0919</v>
      </c>
      <c r="I8" s="106">
        <f t="shared" si="0"/>
        <v>0.8494</v>
      </c>
      <c r="J8" s="106">
        <f t="shared" si="0"/>
        <v>0.7779</v>
      </c>
      <c r="K8" s="107">
        <f t="shared" si="0"/>
        <v>0.7793</v>
      </c>
      <c r="L8" s="108">
        <f>(SUM(F8:K8))</f>
        <v>5.5702</v>
      </c>
      <c r="M8" s="109">
        <f aca="true" t="shared" si="1" ref="M8:R8">M9+M13</f>
        <v>0.8245</v>
      </c>
      <c r="N8" s="106">
        <f t="shared" si="1"/>
        <v>0.8697</v>
      </c>
      <c r="O8" s="106">
        <f t="shared" si="1"/>
        <v>0.8946000000000001</v>
      </c>
      <c r="P8" s="106">
        <f t="shared" si="1"/>
        <v>1.0739</v>
      </c>
      <c r="Q8" s="106">
        <f t="shared" si="1"/>
        <v>1.1328999999999998</v>
      </c>
      <c r="R8" s="106">
        <f t="shared" si="1"/>
        <v>1.173</v>
      </c>
      <c r="S8" s="110">
        <f>SUM(M8:R8)</f>
        <v>5.9686</v>
      </c>
      <c r="W8" s="15" t="str">
        <f>IF(SUM(L8,S8)=E8,"Ок","Ошибка")</f>
        <v>Ок</v>
      </c>
    </row>
    <row r="9" spans="1:23" ht="12.75">
      <c r="A9" s="27">
        <v>2</v>
      </c>
      <c r="B9" s="77" t="s">
        <v>39</v>
      </c>
      <c r="C9" s="93" t="s">
        <v>38</v>
      </c>
      <c r="D9" s="111">
        <f>D10+D11</f>
        <v>0.62</v>
      </c>
      <c r="E9" s="112">
        <f>L9+S9</f>
        <v>1.3235000000000001</v>
      </c>
      <c r="F9" s="113">
        <f aca="true" t="shared" si="2" ref="F9:K9">F10+F11</f>
        <v>0.1169</v>
      </c>
      <c r="G9" s="113">
        <f t="shared" si="2"/>
        <v>0.1208</v>
      </c>
      <c r="H9" s="113">
        <f t="shared" si="2"/>
        <v>0.1253</v>
      </c>
      <c r="I9" s="113">
        <f t="shared" si="2"/>
        <v>0.0975</v>
      </c>
      <c r="J9" s="113">
        <f t="shared" si="2"/>
        <v>0.0893</v>
      </c>
      <c r="K9" s="114">
        <f t="shared" si="2"/>
        <v>0.0894</v>
      </c>
      <c r="L9" s="115">
        <f>SUM(F9:K9)</f>
        <v>0.6392000000000001</v>
      </c>
      <c r="M9" s="116">
        <f aca="true" t="shared" si="3" ref="M9:R9">M10+M11</f>
        <v>0.0945</v>
      </c>
      <c r="N9" s="113">
        <f t="shared" si="3"/>
        <v>0.0997</v>
      </c>
      <c r="O9" s="113">
        <f t="shared" si="3"/>
        <v>0.1026</v>
      </c>
      <c r="P9" s="113">
        <f t="shared" si="3"/>
        <v>0.1231</v>
      </c>
      <c r="Q9" s="113">
        <f t="shared" si="3"/>
        <v>0.1299</v>
      </c>
      <c r="R9" s="113">
        <f t="shared" si="3"/>
        <v>0.1345</v>
      </c>
      <c r="S9" s="117">
        <f>SUM(M9:R9)</f>
        <v>0.6842999999999999</v>
      </c>
      <c r="W9" s="15" t="str">
        <f>IF(SUM(L9,S9)=E9,"Ок","Ошибка")</f>
        <v>Ок</v>
      </c>
    </row>
    <row r="10" spans="1:23" ht="12.75">
      <c r="A10" s="27" t="s">
        <v>32</v>
      </c>
      <c r="B10" s="78" t="s">
        <v>40</v>
      </c>
      <c r="C10" s="93" t="s">
        <v>38</v>
      </c>
      <c r="D10" s="118"/>
      <c r="E10" s="112">
        <f>L10+S10</f>
        <v>0</v>
      </c>
      <c r="F10" s="119"/>
      <c r="G10" s="119"/>
      <c r="H10" s="119"/>
      <c r="I10" s="119"/>
      <c r="J10" s="119"/>
      <c r="K10" s="9"/>
      <c r="L10" s="115">
        <f>SUM(F10:K10)</f>
        <v>0</v>
      </c>
      <c r="M10" s="120"/>
      <c r="N10" s="119"/>
      <c r="O10" s="119"/>
      <c r="P10" s="119"/>
      <c r="Q10" s="119"/>
      <c r="R10" s="119"/>
      <c r="S10" s="117">
        <f>SUM(M10:R10)</f>
        <v>0</v>
      </c>
      <c r="W10" s="15" t="str">
        <f>IF(SUM(F10:K10,M10:R10)=E10,"Ок","Ошибка")</f>
        <v>Ок</v>
      </c>
    </row>
    <row r="11" spans="1:23" ht="12.75">
      <c r="A11" s="27" t="s">
        <v>33</v>
      </c>
      <c r="B11" s="78" t="s">
        <v>41</v>
      </c>
      <c r="C11" s="93" t="s">
        <v>38</v>
      </c>
      <c r="D11" s="121">
        <v>0.62</v>
      </c>
      <c r="E11" s="112">
        <f>L11+S11</f>
        <v>1.3235000000000001</v>
      </c>
      <c r="F11" s="119">
        <v>0.1169</v>
      </c>
      <c r="G11" s="119">
        <v>0.1208</v>
      </c>
      <c r="H11" s="119">
        <v>0.1253</v>
      </c>
      <c r="I11" s="119">
        <v>0.0975</v>
      </c>
      <c r="J11" s="119">
        <v>0.0893</v>
      </c>
      <c r="K11" s="9">
        <v>0.0894</v>
      </c>
      <c r="L11" s="115">
        <f>SUM(F11:K11)</f>
        <v>0.6392000000000001</v>
      </c>
      <c r="M11" s="120">
        <v>0.0945</v>
      </c>
      <c r="N11" s="119">
        <v>0.0997</v>
      </c>
      <c r="O11" s="119">
        <v>0.1026</v>
      </c>
      <c r="P11" s="119">
        <v>0.1231</v>
      </c>
      <c r="Q11" s="119">
        <v>0.1299</v>
      </c>
      <c r="R11" s="119">
        <v>0.1345</v>
      </c>
      <c r="S11" s="117">
        <f>SUM(M11:R11)</f>
        <v>0.6842999999999999</v>
      </c>
      <c r="W11" s="15" t="str">
        <f>IF(SUM(L11,S11)=E11,"Ок","Ошибка")</f>
        <v>Ок</v>
      </c>
    </row>
    <row r="12" spans="1:23" ht="12.75">
      <c r="A12" s="27">
        <v>3</v>
      </c>
      <c r="B12" s="79" t="s">
        <v>42</v>
      </c>
      <c r="C12" s="94" t="s">
        <v>43</v>
      </c>
      <c r="D12" s="177">
        <f>D9/D8</f>
        <v>0.06701543516797094</v>
      </c>
      <c r="E12" s="183">
        <f>E9/E8</f>
        <v>0.11469996880091518</v>
      </c>
      <c r="F12" s="182">
        <f aca="true" t="shared" si="4" ref="F12:S12">F9/F8</f>
        <v>0.1147315732652861</v>
      </c>
      <c r="G12" s="182">
        <f t="shared" si="4"/>
        <v>0.11474164133738603</v>
      </c>
      <c r="H12" s="182">
        <f t="shared" si="4"/>
        <v>0.11475409836065573</v>
      </c>
      <c r="I12" s="182">
        <f t="shared" si="4"/>
        <v>0.1147869084059336</v>
      </c>
      <c r="J12" s="182">
        <f t="shared" si="4"/>
        <v>0.11479624630415221</v>
      </c>
      <c r="K12" s="186">
        <f t="shared" si="4"/>
        <v>0.1147183369690748</v>
      </c>
      <c r="L12" s="185">
        <f t="shared" si="4"/>
        <v>0.11475350974830349</v>
      </c>
      <c r="M12" s="183">
        <f t="shared" si="4"/>
        <v>0.11461491813220133</v>
      </c>
      <c r="N12" s="182">
        <f t="shared" si="4"/>
        <v>0.11463723122915948</v>
      </c>
      <c r="O12" s="182">
        <f t="shared" si="4"/>
        <v>0.1146881287726358</v>
      </c>
      <c r="P12" s="182">
        <f t="shared" si="4"/>
        <v>0.11462892261849333</v>
      </c>
      <c r="Q12" s="182">
        <f t="shared" si="4"/>
        <v>0.11466148821608263</v>
      </c>
      <c r="R12" s="182">
        <f t="shared" si="4"/>
        <v>0.11466325660699063</v>
      </c>
      <c r="S12" s="184">
        <f t="shared" si="4"/>
        <v>0.11465000167543475</v>
      </c>
      <c r="W12" s="15"/>
    </row>
    <row r="13" spans="1:23" ht="12.75">
      <c r="A13" s="27">
        <v>4</v>
      </c>
      <c r="B13" s="79" t="s">
        <v>44</v>
      </c>
      <c r="C13" s="93" t="s">
        <v>38</v>
      </c>
      <c r="D13" s="111">
        <f>D14+D15</f>
        <v>8.6316</v>
      </c>
      <c r="E13" s="112">
        <f>L13+S13</f>
        <v>10.2153</v>
      </c>
      <c r="F13" s="122">
        <f aca="true" t="shared" si="5" ref="F13:K13">F14+F15</f>
        <v>0.902</v>
      </c>
      <c r="G13" s="122">
        <f t="shared" si="5"/>
        <v>0.932</v>
      </c>
      <c r="H13" s="122">
        <f t="shared" si="5"/>
        <v>0.9666</v>
      </c>
      <c r="I13" s="122">
        <f t="shared" si="5"/>
        <v>0.7519</v>
      </c>
      <c r="J13" s="122">
        <f t="shared" si="5"/>
        <v>0.6886</v>
      </c>
      <c r="K13" s="123">
        <f t="shared" si="5"/>
        <v>0.6899</v>
      </c>
      <c r="L13" s="115">
        <f>SUM(F13:K13)</f>
        <v>4.931</v>
      </c>
      <c r="M13" s="112">
        <f aca="true" t="shared" si="6" ref="M13:R13">M14+M15</f>
        <v>0.73</v>
      </c>
      <c r="N13" s="122">
        <f t="shared" si="6"/>
        <v>0.77</v>
      </c>
      <c r="O13" s="122">
        <f t="shared" si="6"/>
        <v>0.792</v>
      </c>
      <c r="P13" s="122">
        <f t="shared" si="6"/>
        <v>0.9508</v>
      </c>
      <c r="Q13" s="122">
        <f t="shared" si="6"/>
        <v>1.003</v>
      </c>
      <c r="R13" s="122">
        <f t="shared" si="6"/>
        <v>1.0385</v>
      </c>
      <c r="S13" s="117">
        <f>SUM(M13:R13)</f>
        <v>5.2843</v>
      </c>
      <c r="W13" s="15" t="str">
        <f>IF(SUM(L13,S13)=E13,"Ок","Ошибка")</f>
        <v>Ок</v>
      </c>
    </row>
    <row r="14" spans="1:23" ht="12.75">
      <c r="A14" s="27" t="s">
        <v>35</v>
      </c>
      <c r="B14" s="80" t="s">
        <v>45</v>
      </c>
      <c r="C14" s="93" t="s">
        <v>38</v>
      </c>
      <c r="D14" s="118"/>
      <c r="E14" s="112">
        <f>L14+S14</f>
        <v>0</v>
      </c>
      <c r="F14" s="119"/>
      <c r="G14" s="119"/>
      <c r="H14" s="119"/>
      <c r="I14" s="119"/>
      <c r="J14" s="119"/>
      <c r="K14" s="9"/>
      <c r="L14" s="115">
        <f>SUM(F14:K14)</f>
        <v>0</v>
      </c>
      <c r="M14" s="120"/>
      <c r="N14" s="119"/>
      <c r="O14" s="119"/>
      <c r="P14" s="119"/>
      <c r="Q14" s="119"/>
      <c r="R14" s="119"/>
      <c r="S14" s="117">
        <f>SUM(M14:R14)</f>
        <v>0</v>
      </c>
      <c r="W14" s="15" t="str">
        <f>IF(SUM(F14:K14,M14:R14)=E14,"Ок","Ошибка")</f>
        <v>Ок</v>
      </c>
    </row>
    <row r="15" spans="1:23" ht="25.5">
      <c r="A15" s="27" t="s">
        <v>34</v>
      </c>
      <c r="B15" s="80" t="s">
        <v>76</v>
      </c>
      <c r="C15" s="93" t="s">
        <v>38</v>
      </c>
      <c r="D15" s="121">
        <v>8.6316</v>
      </c>
      <c r="E15" s="112">
        <f>L15+S15</f>
        <v>10.2153</v>
      </c>
      <c r="F15" s="124">
        <v>0.902</v>
      </c>
      <c r="G15" s="124">
        <v>0.932</v>
      </c>
      <c r="H15" s="124">
        <v>0.9666</v>
      </c>
      <c r="I15" s="124">
        <v>0.7519</v>
      </c>
      <c r="J15" s="124">
        <v>0.6886</v>
      </c>
      <c r="K15" s="125">
        <v>0.6899</v>
      </c>
      <c r="L15" s="115">
        <f>SUM(F15:K15)</f>
        <v>4.931</v>
      </c>
      <c r="M15" s="126">
        <v>0.73</v>
      </c>
      <c r="N15" s="124">
        <v>0.77</v>
      </c>
      <c r="O15" s="124">
        <v>0.792</v>
      </c>
      <c r="P15" s="124">
        <v>0.9508</v>
      </c>
      <c r="Q15" s="124">
        <v>1.003</v>
      </c>
      <c r="R15" s="124">
        <v>1.0385</v>
      </c>
      <c r="S15" s="117">
        <f>SUM(M15:R15)</f>
        <v>5.2843</v>
      </c>
      <c r="W15" s="15" t="str">
        <f>IF(SUM(L15,S15)=E15,"Ок","Ошибка")</f>
        <v>Ок</v>
      </c>
    </row>
    <row r="16" spans="1:23" ht="13.5" thickBot="1">
      <c r="A16" s="81" t="s">
        <v>77</v>
      </c>
      <c r="B16" s="82" t="s">
        <v>78</v>
      </c>
      <c r="C16" s="95" t="s">
        <v>38</v>
      </c>
      <c r="D16" s="127"/>
      <c r="E16" s="128">
        <f>L16+S16</f>
        <v>0</v>
      </c>
      <c r="F16" s="129"/>
      <c r="G16" s="130"/>
      <c r="H16" s="130"/>
      <c r="I16" s="130"/>
      <c r="J16" s="130"/>
      <c r="K16" s="131"/>
      <c r="L16" s="132">
        <f>SUM(F16:K16)</f>
        <v>0</v>
      </c>
      <c r="M16" s="133"/>
      <c r="N16" s="130"/>
      <c r="O16" s="130"/>
      <c r="P16" s="130"/>
      <c r="Q16" s="130"/>
      <c r="R16" s="130"/>
      <c r="S16" s="134">
        <f>SUM(M16:R16)</f>
        <v>0</v>
      </c>
      <c r="W16" s="15" t="str">
        <f>IF(SUM(F16:K16,M16:R16)=E16,"Ок","Ошибка")</f>
        <v>Ок</v>
      </c>
    </row>
    <row r="17" spans="1:23" ht="13.5" thickBot="1">
      <c r="A17" s="85"/>
      <c r="B17" s="86" t="s">
        <v>47</v>
      </c>
      <c r="C17" s="87"/>
      <c r="D17" s="135"/>
      <c r="E17" s="136"/>
      <c r="F17" s="137"/>
      <c r="G17" s="137"/>
      <c r="H17" s="137"/>
      <c r="I17" s="137"/>
      <c r="J17" s="137"/>
      <c r="K17" s="138"/>
      <c r="L17" s="139"/>
      <c r="M17" s="136"/>
      <c r="N17" s="137"/>
      <c r="O17" s="137"/>
      <c r="P17" s="137"/>
      <c r="Q17" s="137"/>
      <c r="R17" s="137"/>
      <c r="S17" s="140"/>
      <c r="W17" s="15"/>
    </row>
    <row r="18" spans="1:23" ht="12.75">
      <c r="A18" s="83">
        <v>5</v>
      </c>
      <c r="B18" s="84" t="s">
        <v>37</v>
      </c>
      <c r="C18" s="92" t="s">
        <v>30</v>
      </c>
      <c r="D18" s="141">
        <f>D19+D23</f>
        <v>1.0568</v>
      </c>
      <c r="E18" s="237">
        <f>ROUND((L18+S18)/2,4)</f>
        <v>1.3499</v>
      </c>
      <c r="F18" s="106">
        <f aca="true" t="shared" si="7" ref="F18:K18">F19+F23</f>
        <v>1.4029</v>
      </c>
      <c r="G18" s="106">
        <f t="shared" si="7"/>
        <v>1.5886</v>
      </c>
      <c r="H18" s="106">
        <f t="shared" si="7"/>
        <v>1.4898</v>
      </c>
      <c r="I18" s="106">
        <f t="shared" si="7"/>
        <v>1.1905000000000001</v>
      </c>
      <c r="J18" s="106">
        <f t="shared" si="7"/>
        <v>1.0922</v>
      </c>
      <c r="K18" s="107">
        <f t="shared" si="7"/>
        <v>1.0934</v>
      </c>
      <c r="L18" s="142">
        <f>SUM(F18:K18)/6</f>
        <v>1.3095666666666668</v>
      </c>
      <c r="M18" s="109">
        <f aca="true" t="shared" si="8" ref="M18:R18">M19+M23</f>
        <v>1.1562000000000001</v>
      </c>
      <c r="N18" s="106">
        <f t="shared" si="8"/>
        <v>1.2182</v>
      </c>
      <c r="O18" s="106">
        <f>O19+O23</f>
        <v>1.2525</v>
      </c>
      <c r="P18" s="106">
        <f t="shared" si="8"/>
        <v>1.5032</v>
      </c>
      <c r="Q18" s="106">
        <f t="shared" si="8"/>
        <v>1.5755000000000001</v>
      </c>
      <c r="R18" s="106">
        <f t="shared" si="8"/>
        <v>1.6358</v>
      </c>
      <c r="S18" s="110">
        <f>SUM(M18:R18)/6</f>
        <v>1.3902333333333334</v>
      </c>
      <c r="W18" s="15" t="str">
        <f>IF(ROUND(AVERAGE(F18:K18,M18:R18),4)=E18,"Ок","Ошибка")</f>
        <v>Ок</v>
      </c>
    </row>
    <row r="19" spans="1:23" ht="12.75">
      <c r="A19" s="27">
        <v>6</v>
      </c>
      <c r="B19" s="77" t="s">
        <v>39</v>
      </c>
      <c r="C19" s="93" t="s">
        <v>30</v>
      </c>
      <c r="D19" s="111">
        <f>D20+D21</f>
        <v>0.0708</v>
      </c>
      <c r="E19" s="143">
        <f>ROUND((L19+S19)/2,4)</f>
        <v>0.1548</v>
      </c>
      <c r="F19" s="113">
        <f aca="true" t="shared" si="9" ref="F19:K19">F20+F21</f>
        <v>0.1609</v>
      </c>
      <c r="G19" s="113">
        <f t="shared" si="9"/>
        <v>0.1822</v>
      </c>
      <c r="H19" s="113">
        <f t="shared" si="9"/>
        <v>0.1708</v>
      </c>
      <c r="I19" s="113">
        <f t="shared" si="9"/>
        <v>0.1365</v>
      </c>
      <c r="J19" s="113">
        <f t="shared" si="9"/>
        <v>0.1252</v>
      </c>
      <c r="K19" s="114">
        <f t="shared" si="9"/>
        <v>0.1254</v>
      </c>
      <c r="L19" s="144">
        <f>SUM(F19:K19)/6</f>
        <v>0.15016666666666667</v>
      </c>
      <c r="M19" s="116">
        <f aca="true" t="shared" si="10" ref="M19:R19">M20+M21</f>
        <v>0.1326</v>
      </c>
      <c r="N19" s="113">
        <f t="shared" si="10"/>
        <v>0.1397</v>
      </c>
      <c r="O19" s="113">
        <f>O20+O21</f>
        <v>0.1437</v>
      </c>
      <c r="P19" s="113">
        <f t="shared" si="10"/>
        <v>0.1725</v>
      </c>
      <c r="Q19" s="113">
        <f t="shared" si="10"/>
        <v>0.1808</v>
      </c>
      <c r="R19" s="113">
        <f t="shared" si="10"/>
        <v>0.1877</v>
      </c>
      <c r="S19" s="117">
        <f>SUM(M19:R19)/6</f>
        <v>0.1595</v>
      </c>
      <c r="W19" s="15" t="str">
        <f>IF(ROUND(AVERAGE(F19:K19,M19:R19),4)=E19,"Ок","Ошибка")</f>
        <v>Ок</v>
      </c>
    </row>
    <row r="20" spans="1:23" ht="12.75">
      <c r="A20" s="28" t="s">
        <v>79</v>
      </c>
      <c r="B20" s="78" t="s">
        <v>40</v>
      </c>
      <c r="C20" s="93" t="s">
        <v>30</v>
      </c>
      <c r="D20" s="118"/>
      <c r="E20" s="143">
        <f>(L20+S20)/2</f>
        <v>0</v>
      </c>
      <c r="F20" s="119"/>
      <c r="G20" s="119"/>
      <c r="H20" s="119"/>
      <c r="I20" s="119"/>
      <c r="J20" s="119"/>
      <c r="K20" s="9"/>
      <c r="L20" s="144">
        <f aca="true" t="shared" si="11" ref="L20:L26">SUM(F20:K20)/6</f>
        <v>0</v>
      </c>
      <c r="M20" s="120"/>
      <c r="N20" s="119"/>
      <c r="O20" s="119"/>
      <c r="P20" s="119"/>
      <c r="Q20" s="119"/>
      <c r="R20" s="119"/>
      <c r="S20" s="117">
        <f>SUM(M20:R20)/6</f>
        <v>0</v>
      </c>
      <c r="W20" s="15" t="str">
        <f>IF(SUM(F20:K20,M20:R20)=E20,"Ок","Ошибка")</f>
        <v>Ок</v>
      </c>
    </row>
    <row r="21" spans="1:25" ht="12.75">
      <c r="A21" s="28" t="s">
        <v>80</v>
      </c>
      <c r="B21" s="78" t="s">
        <v>41</v>
      </c>
      <c r="C21" s="93" t="s">
        <v>30</v>
      </c>
      <c r="D21" s="121">
        <v>0.0708</v>
      </c>
      <c r="E21" s="143">
        <f>ROUND((L21+S21)/2,4)</f>
        <v>0.1548</v>
      </c>
      <c r="F21" s="124">
        <v>0.1609</v>
      </c>
      <c r="G21" s="124">
        <v>0.1822</v>
      </c>
      <c r="H21" s="124">
        <v>0.1708</v>
      </c>
      <c r="I21" s="124">
        <v>0.1365</v>
      </c>
      <c r="J21" s="124">
        <v>0.1252</v>
      </c>
      <c r="K21" s="125">
        <v>0.1254</v>
      </c>
      <c r="L21" s="144">
        <f>SUM(F21:K21)/6</f>
        <v>0.15016666666666667</v>
      </c>
      <c r="M21" s="126">
        <v>0.1326</v>
      </c>
      <c r="N21" s="124">
        <v>0.1397</v>
      </c>
      <c r="O21" s="124">
        <v>0.1437</v>
      </c>
      <c r="P21" s="124">
        <v>0.1725</v>
      </c>
      <c r="Q21" s="124">
        <v>0.1808</v>
      </c>
      <c r="R21" s="124">
        <v>0.1877</v>
      </c>
      <c r="S21" s="117">
        <f>SUM(M21:R21)/6</f>
        <v>0.1595</v>
      </c>
      <c r="W21" s="15" t="str">
        <f>IF(ROUND(SUM(L21,S21)/2,4)=E21,"Ок","Ошибка")</f>
        <v>Ок</v>
      </c>
      <c r="Y21" s="52"/>
    </row>
    <row r="22" spans="1:23" ht="12.75">
      <c r="A22" s="27">
        <v>7</v>
      </c>
      <c r="B22" s="79" t="s">
        <v>42</v>
      </c>
      <c r="C22" s="94" t="s">
        <v>43</v>
      </c>
      <c r="D22" s="177">
        <f>D19/D18</f>
        <v>0.06699470098410296</v>
      </c>
      <c r="E22" s="183">
        <f>ROUND(E19/E18,4)</f>
        <v>0.1147</v>
      </c>
      <c r="F22" s="182">
        <f aca="true" t="shared" si="12" ref="F22:S22">F19/F18</f>
        <v>0.11469099722004418</v>
      </c>
      <c r="G22" s="182">
        <f t="shared" si="12"/>
        <v>0.11469218179529145</v>
      </c>
      <c r="H22" s="182">
        <f t="shared" si="12"/>
        <v>0.11464626124311988</v>
      </c>
      <c r="I22" s="182">
        <f t="shared" si="12"/>
        <v>0.11465770684586309</v>
      </c>
      <c r="J22" s="182">
        <f t="shared" si="12"/>
        <v>0.11463101995971434</v>
      </c>
      <c r="K22" s="186">
        <f t="shared" si="12"/>
        <v>0.11468812877263583</v>
      </c>
      <c r="L22" s="185">
        <f t="shared" si="12"/>
        <v>0.11466897446992644</v>
      </c>
      <c r="M22" s="183">
        <f t="shared" si="12"/>
        <v>0.11468604047742603</v>
      </c>
      <c r="N22" s="182">
        <f t="shared" si="12"/>
        <v>0.1146773928747332</v>
      </c>
      <c r="O22" s="182">
        <f t="shared" si="12"/>
        <v>0.11473053892215569</v>
      </c>
      <c r="P22" s="182">
        <f t="shared" si="12"/>
        <v>0.11475518893028205</v>
      </c>
      <c r="Q22" s="182">
        <f t="shared" si="12"/>
        <v>0.11475721993018088</v>
      </c>
      <c r="R22" s="182">
        <f t="shared" si="12"/>
        <v>0.1147450788604964</v>
      </c>
      <c r="S22" s="184">
        <f t="shared" si="12"/>
        <v>0.1147289423837725</v>
      </c>
      <c r="W22" s="15"/>
    </row>
    <row r="23" spans="1:23" ht="12.75">
      <c r="A23" s="27">
        <v>8</v>
      </c>
      <c r="B23" s="79" t="s">
        <v>48</v>
      </c>
      <c r="C23" s="93" t="s">
        <v>30</v>
      </c>
      <c r="D23" s="111">
        <f>D24+D25</f>
        <v>0.986</v>
      </c>
      <c r="E23" s="143">
        <f>ROUND((L23+S23)/2,4)</f>
        <v>1.1951</v>
      </c>
      <c r="F23" s="122">
        <f aca="true" t="shared" si="13" ref="F23:K23">F24+F25</f>
        <v>1.242</v>
      </c>
      <c r="G23" s="122">
        <f t="shared" si="13"/>
        <v>1.4064</v>
      </c>
      <c r="H23" s="122">
        <f t="shared" si="13"/>
        <v>1.319</v>
      </c>
      <c r="I23" s="122">
        <f t="shared" si="13"/>
        <v>1.054</v>
      </c>
      <c r="J23" s="122">
        <f t="shared" si="13"/>
        <v>0.967</v>
      </c>
      <c r="K23" s="123">
        <f t="shared" si="13"/>
        <v>0.968</v>
      </c>
      <c r="L23" s="144">
        <f>SUM(F23:K23)/6</f>
        <v>1.1594</v>
      </c>
      <c r="M23" s="112">
        <f aca="true" t="shared" si="14" ref="M23:R23">M24+M25</f>
        <v>1.0236</v>
      </c>
      <c r="N23" s="122">
        <f t="shared" si="14"/>
        <v>1.0785</v>
      </c>
      <c r="O23" s="122">
        <f>O24+O25</f>
        <v>1.1088</v>
      </c>
      <c r="P23" s="122">
        <f t="shared" si="14"/>
        <v>1.3307</v>
      </c>
      <c r="Q23" s="122">
        <f t="shared" si="14"/>
        <v>1.3947</v>
      </c>
      <c r="R23" s="122">
        <f t="shared" si="14"/>
        <v>1.4481</v>
      </c>
      <c r="S23" s="117">
        <f>SUM(M23:R23)/6</f>
        <v>1.2307333333333335</v>
      </c>
      <c r="W23" s="15" t="str">
        <f>IF(AVERAGE(F23:K23,M23:R23)=E23,"Ок","Ошибка")</f>
        <v>Ошибка</v>
      </c>
    </row>
    <row r="24" spans="1:23" ht="12.75">
      <c r="A24" s="28" t="s">
        <v>81</v>
      </c>
      <c r="B24" s="80" t="s">
        <v>45</v>
      </c>
      <c r="C24" s="93" t="s">
        <v>30</v>
      </c>
      <c r="D24" s="118"/>
      <c r="E24" s="143">
        <f>(L24+S24)/2</f>
        <v>0</v>
      </c>
      <c r="F24" s="119"/>
      <c r="G24" s="119"/>
      <c r="H24" s="119"/>
      <c r="I24" s="119"/>
      <c r="J24" s="119"/>
      <c r="K24" s="9"/>
      <c r="L24" s="144">
        <f t="shared" si="11"/>
        <v>0</v>
      </c>
      <c r="M24" s="120"/>
      <c r="N24" s="119"/>
      <c r="O24" s="119"/>
      <c r="P24" s="119"/>
      <c r="Q24" s="119"/>
      <c r="R24" s="119"/>
      <c r="S24" s="117">
        <f>SUM(M24:R24)/6</f>
        <v>0</v>
      </c>
      <c r="W24" s="15" t="str">
        <f>IF(SUM(F24:K24,M24:R24)=E24,"Ок","Ошибка")</f>
        <v>Ок</v>
      </c>
    </row>
    <row r="25" spans="1:23" ht="26.25" thickBot="1">
      <c r="A25" s="28" t="s">
        <v>82</v>
      </c>
      <c r="B25" s="97" t="s">
        <v>83</v>
      </c>
      <c r="C25" s="95" t="s">
        <v>30</v>
      </c>
      <c r="D25" s="145">
        <v>0.986</v>
      </c>
      <c r="E25" s="238">
        <f>ROUND((L25+S25)/2,4)</f>
        <v>1.1951</v>
      </c>
      <c r="F25" s="146">
        <v>1.242</v>
      </c>
      <c r="G25" s="146">
        <v>1.4064</v>
      </c>
      <c r="H25" s="146">
        <v>1.319</v>
      </c>
      <c r="I25" s="146">
        <v>1.054</v>
      </c>
      <c r="J25" s="146">
        <v>0.967</v>
      </c>
      <c r="K25" s="147">
        <v>0.968</v>
      </c>
      <c r="L25" s="148">
        <f>SUM(F25:K25)/6</f>
        <v>1.1594</v>
      </c>
      <c r="M25" s="149">
        <v>1.0236</v>
      </c>
      <c r="N25" s="146">
        <v>1.0785</v>
      </c>
      <c r="O25" s="146">
        <v>1.1088</v>
      </c>
      <c r="P25" s="146">
        <v>1.3307</v>
      </c>
      <c r="Q25" s="146">
        <v>1.3947</v>
      </c>
      <c r="R25" s="146">
        <v>1.4481</v>
      </c>
      <c r="S25" s="134">
        <f>SUM(M25:R25)/6</f>
        <v>1.2307333333333335</v>
      </c>
      <c r="W25" s="15" t="str">
        <f>IF(SUM(L25,S25)/2=E25,"Ок","Ошибка")</f>
        <v>Ошибка</v>
      </c>
    </row>
    <row r="26" spans="1:23" ht="13.5" thickBot="1">
      <c r="A26" s="96" t="s">
        <v>84</v>
      </c>
      <c r="B26" s="98" t="s">
        <v>78</v>
      </c>
      <c r="C26" s="99" t="s">
        <v>30</v>
      </c>
      <c r="D26" s="150"/>
      <c r="E26" s="151">
        <f>(L26+S26)/2</f>
        <v>0</v>
      </c>
      <c r="F26" s="152"/>
      <c r="G26" s="152"/>
      <c r="H26" s="152"/>
      <c r="I26" s="152"/>
      <c r="J26" s="152"/>
      <c r="K26" s="153"/>
      <c r="L26" s="154">
        <f t="shared" si="11"/>
        <v>0</v>
      </c>
      <c r="M26" s="155"/>
      <c r="N26" s="152"/>
      <c r="O26" s="152"/>
      <c r="P26" s="152"/>
      <c r="Q26" s="152"/>
      <c r="R26" s="152"/>
      <c r="S26" s="156">
        <f>SUM(M26:R26)/6</f>
        <v>0</v>
      </c>
      <c r="W26" s="15" t="str">
        <f>IF(SUM(F26:K26,M26:R26)=E26,"Ок","Ошибка")</f>
        <v>Ок</v>
      </c>
    </row>
    <row r="27" spans="1:19" ht="13.5" thickBot="1">
      <c r="A27" s="29"/>
      <c r="B27" s="30"/>
      <c r="C27" s="31"/>
      <c r="D27" s="11"/>
      <c r="E27" s="17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8" ht="28.5" customHeight="1" thickBot="1">
      <c r="A28" s="199" t="s">
        <v>2</v>
      </c>
      <c r="B28" s="193" t="s">
        <v>3</v>
      </c>
      <c r="C28" s="193" t="s">
        <v>4</v>
      </c>
      <c r="D28" s="196" t="s">
        <v>85</v>
      </c>
      <c r="E28" s="197"/>
      <c r="F28" s="197"/>
      <c r="G28" s="197"/>
      <c r="H28" s="197"/>
      <c r="I28" s="198"/>
      <c r="J28" s="210" t="s">
        <v>53</v>
      </c>
      <c r="K28" s="211"/>
      <c r="M28" s="75"/>
      <c r="N28" s="179"/>
      <c r="O28" s="180"/>
      <c r="P28" s="32"/>
      <c r="Q28" s="32"/>
      <c r="R28" s="32"/>
    </row>
    <row r="29" spans="1:22" ht="36.75" customHeight="1" thickBot="1">
      <c r="A29" s="200"/>
      <c r="B29" s="195"/>
      <c r="C29" s="195"/>
      <c r="D29" s="208" t="s">
        <v>92</v>
      </c>
      <c r="E29" s="209"/>
      <c r="F29" s="196"/>
      <c r="G29" s="198"/>
      <c r="H29" s="196"/>
      <c r="I29" s="198"/>
      <c r="J29" s="212"/>
      <c r="K29" s="213"/>
      <c r="M29" s="216" t="s">
        <v>73</v>
      </c>
      <c r="N29" s="216"/>
      <c r="O29" s="216"/>
      <c r="P29" s="216"/>
      <c r="Q29" s="216"/>
      <c r="R29" s="216"/>
      <c r="S29" s="216"/>
      <c r="T29" s="32"/>
      <c r="V29" s="70"/>
    </row>
    <row r="30" spans="1:20" ht="28.5" customHeight="1" thickBot="1">
      <c r="A30" s="201"/>
      <c r="B30" s="194"/>
      <c r="C30" s="194"/>
      <c r="D30" s="33" t="s">
        <v>102</v>
      </c>
      <c r="E30" s="33" t="s">
        <v>103</v>
      </c>
      <c r="F30" s="33" t="s">
        <v>102</v>
      </c>
      <c r="G30" s="33" t="s">
        <v>103</v>
      </c>
      <c r="H30" s="33" t="s">
        <v>102</v>
      </c>
      <c r="I30" s="33" t="s">
        <v>103</v>
      </c>
      <c r="J30" s="33" t="s">
        <v>102</v>
      </c>
      <c r="K30" s="33" t="s">
        <v>103</v>
      </c>
      <c r="M30" s="19" t="s">
        <v>2</v>
      </c>
      <c r="N30" s="196" t="s">
        <v>54</v>
      </c>
      <c r="O30" s="197"/>
      <c r="P30" s="197"/>
      <c r="Q30" s="198"/>
      <c r="R30" s="196" t="s">
        <v>50</v>
      </c>
      <c r="S30" s="198"/>
      <c r="T30" s="34"/>
    </row>
    <row r="31" spans="1:20" ht="13.5" customHeight="1">
      <c r="A31" s="35" t="s">
        <v>0</v>
      </c>
      <c r="B31" s="36" t="s">
        <v>5</v>
      </c>
      <c r="C31" s="37" t="s">
        <v>38</v>
      </c>
      <c r="D31" s="157">
        <f aca="true" t="shared" si="15" ref="D31:K31">D32+D33+D35+D38</f>
        <v>9.2516</v>
      </c>
      <c r="E31" s="157">
        <f t="shared" si="15"/>
        <v>11.5388</v>
      </c>
      <c r="F31" s="157">
        <f t="shared" si="15"/>
        <v>0</v>
      </c>
      <c r="G31" s="157">
        <f t="shared" si="15"/>
        <v>0</v>
      </c>
      <c r="H31" s="157">
        <f t="shared" si="15"/>
        <v>0</v>
      </c>
      <c r="I31" s="157">
        <f t="shared" si="15"/>
        <v>0</v>
      </c>
      <c r="J31" s="157">
        <f t="shared" si="15"/>
        <v>9.2516</v>
      </c>
      <c r="K31" s="158">
        <f t="shared" si="15"/>
        <v>11.5388</v>
      </c>
      <c r="M31" s="2">
        <v>1</v>
      </c>
      <c r="N31" s="227" t="s">
        <v>93</v>
      </c>
      <c r="O31" s="228"/>
      <c r="P31" s="228"/>
      <c r="Q31" s="229"/>
      <c r="R31" s="217">
        <v>700</v>
      </c>
      <c r="S31" s="218"/>
      <c r="T31" s="38"/>
    </row>
    <row r="32" spans="1:20" ht="13.5" customHeight="1">
      <c r="A32" s="39" t="s">
        <v>6</v>
      </c>
      <c r="B32" s="40" t="s">
        <v>7</v>
      </c>
      <c r="C32" s="41" t="s">
        <v>38</v>
      </c>
      <c r="D32" s="3"/>
      <c r="E32" s="3"/>
      <c r="F32" s="3"/>
      <c r="G32" s="3"/>
      <c r="H32" s="3"/>
      <c r="I32" s="3"/>
      <c r="J32" s="159">
        <f>D32+F32+H32</f>
        <v>0</v>
      </c>
      <c r="K32" s="160">
        <f>E32+G32+I32</f>
        <v>0</v>
      </c>
      <c r="M32" s="4">
        <v>2</v>
      </c>
      <c r="N32" s="222" t="s">
        <v>97</v>
      </c>
      <c r="O32" s="226"/>
      <c r="P32" s="226"/>
      <c r="Q32" s="223"/>
      <c r="R32" s="219">
        <v>1470</v>
      </c>
      <c r="S32" s="220"/>
      <c r="T32" s="38"/>
    </row>
    <row r="33" spans="1:19" ht="13.5" customHeight="1">
      <c r="A33" s="39" t="s">
        <v>8</v>
      </c>
      <c r="B33" s="40" t="s">
        <v>9</v>
      </c>
      <c r="C33" s="41" t="s">
        <v>38</v>
      </c>
      <c r="D33" s="161">
        <f aca="true" t="shared" si="16" ref="D33:K33">D34</f>
        <v>0</v>
      </c>
      <c r="E33" s="161">
        <f t="shared" si="16"/>
        <v>0</v>
      </c>
      <c r="F33" s="161">
        <f t="shared" si="16"/>
        <v>0</v>
      </c>
      <c r="G33" s="161">
        <f t="shared" si="16"/>
        <v>0</v>
      </c>
      <c r="H33" s="161">
        <f t="shared" si="16"/>
        <v>0</v>
      </c>
      <c r="I33" s="161">
        <f t="shared" si="16"/>
        <v>0</v>
      </c>
      <c r="J33" s="161">
        <f t="shared" si="16"/>
        <v>0</v>
      </c>
      <c r="K33" s="162">
        <f t="shared" si="16"/>
        <v>0</v>
      </c>
      <c r="M33" s="4">
        <v>3</v>
      </c>
      <c r="N33" s="222" t="s">
        <v>101</v>
      </c>
      <c r="O33" s="226"/>
      <c r="P33" s="226"/>
      <c r="Q33" s="223"/>
      <c r="R33" s="219">
        <v>750</v>
      </c>
      <c r="S33" s="220"/>
    </row>
    <row r="34" spans="1:19" ht="13.5" customHeight="1">
      <c r="A34" s="39"/>
      <c r="B34" s="42" t="s">
        <v>10</v>
      </c>
      <c r="C34" s="41" t="s">
        <v>38</v>
      </c>
      <c r="D34" s="5"/>
      <c r="E34" s="5"/>
      <c r="F34" s="5"/>
      <c r="G34" s="5"/>
      <c r="H34" s="5"/>
      <c r="I34" s="5"/>
      <c r="J34" s="159">
        <f>D34+F34+H34</f>
        <v>0</v>
      </c>
      <c r="K34" s="160">
        <f>E34+G34+I34</f>
        <v>0</v>
      </c>
      <c r="M34" s="6"/>
      <c r="N34" s="222"/>
      <c r="O34" s="226"/>
      <c r="P34" s="226"/>
      <c r="Q34" s="223"/>
      <c r="R34" s="232"/>
      <c r="S34" s="233"/>
    </row>
    <row r="35" spans="1:19" ht="15" customHeight="1">
      <c r="A35" s="39" t="s">
        <v>11</v>
      </c>
      <c r="B35" s="42" t="s">
        <v>12</v>
      </c>
      <c r="C35" s="41" t="s">
        <v>38</v>
      </c>
      <c r="D35" s="161">
        <f aca="true" t="shared" si="17" ref="D35:K35">D36+D37</f>
        <v>9.2516</v>
      </c>
      <c r="E35" s="161">
        <f t="shared" si="17"/>
        <v>11.5388</v>
      </c>
      <c r="F35" s="161">
        <f t="shared" si="17"/>
        <v>0</v>
      </c>
      <c r="G35" s="161">
        <f t="shared" si="17"/>
        <v>0</v>
      </c>
      <c r="H35" s="161">
        <f t="shared" si="17"/>
        <v>0</v>
      </c>
      <c r="I35" s="161">
        <f t="shared" si="17"/>
        <v>0</v>
      </c>
      <c r="J35" s="161">
        <f t="shared" si="17"/>
        <v>9.2516</v>
      </c>
      <c r="K35" s="162">
        <f t="shared" si="17"/>
        <v>11.5388</v>
      </c>
      <c r="M35" s="7"/>
      <c r="N35" s="222"/>
      <c r="O35" s="226"/>
      <c r="P35" s="226"/>
      <c r="Q35" s="223"/>
      <c r="R35" s="222"/>
      <c r="S35" s="223"/>
    </row>
    <row r="36" spans="1:19" ht="14.25" customHeight="1">
      <c r="A36" s="39"/>
      <c r="B36" s="42" t="s">
        <v>10</v>
      </c>
      <c r="C36" s="41" t="s">
        <v>38</v>
      </c>
      <c r="D36" s="163">
        <v>9.2516</v>
      </c>
      <c r="E36" s="163">
        <v>11.5388</v>
      </c>
      <c r="F36" s="163"/>
      <c r="G36" s="163"/>
      <c r="H36" s="163"/>
      <c r="I36" s="163"/>
      <c r="J36" s="161">
        <f>D36+F36+H36</f>
        <v>9.2516</v>
      </c>
      <c r="K36" s="162">
        <f>E36+G36+I36</f>
        <v>11.5388</v>
      </c>
      <c r="M36" s="7"/>
      <c r="N36" s="222"/>
      <c r="O36" s="226"/>
      <c r="P36" s="226"/>
      <c r="Q36" s="223"/>
      <c r="R36" s="222"/>
      <c r="S36" s="223"/>
    </row>
    <row r="37" spans="1:19" ht="14.25" customHeight="1">
      <c r="A37" s="39"/>
      <c r="B37" s="42" t="s">
        <v>13</v>
      </c>
      <c r="C37" s="41" t="s">
        <v>38</v>
      </c>
      <c r="D37" s="3"/>
      <c r="E37" s="3"/>
      <c r="F37" s="3"/>
      <c r="G37" s="3"/>
      <c r="H37" s="3"/>
      <c r="I37" s="3"/>
      <c r="J37" s="161">
        <f>D37+F37+H37</f>
        <v>0</v>
      </c>
      <c r="K37" s="162">
        <f>E37+G37+I37</f>
        <v>0</v>
      </c>
      <c r="M37" s="43"/>
      <c r="N37" s="205"/>
      <c r="O37" s="206"/>
      <c r="P37" s="206"/>
      <c r="Q37" s="207"/>
      <c r="R37" s="205"/>
      <c r="S37" s="207"/>
    </row>
    <row r="38" spans="1:19" ht="14.25" customHeight="1">
      <c r="A38" s="39" t="s">
        <v>14</v>
      </c>
      <c r="B38" s="42" t="s">
        <v>15</v>
      </c>
      <c r="C38" s="41" t="s">
        <v>38</v>
      </c>
      <c r="D38" s="161">
        <f aca="true" t="shared" si="18" ref="D38:K38">D39+D40+D41</f>
        <v>0</v>
      </c>
      <c r="E38" s="161">
        <f t="shared" si="18"/>
        <v>0</v>
      </c>
      <c r="F38" s="161">
        <f t="shared" si="18"/>
        <v>0</v>
      </c>
      <c r="G38" s="161">
        <f t="shared" si="18"/>
        <v>0</v>
      </c>
      <c r="H38" s="161">
        <f t="shared" si="18"/>
        <v>0</v>
      </c>
      <c r="I38" s="161">
        <f t="shared" si="18"/>
        <v>0</v>
      </c>
      <c r="J38" s="161">
        <f t="shared" si="18"/>
        <v>0</v>
      </c>
      <c r="K38" s="162">
        <f t="shared" si="18"/>
        <v>0</v>
      </c>
      <c r="M38" s="43"/>
      <c r="N38" s="205"/>
      <c r="O38" s="206"/>
      <c r="P38" s="206"/>
      <c r="Q38" s="207"/>
      <c r="R38" s="205"/>
      <c r="S38" s="207"/>
    </row>
    <row r="39" spans="1:19" ht="14.25" customHeight="1" thickBot="1">
      <c r="A39" s="39"/>
      <c r="B39" s="42" t="s">
        <v>10</v>
      </c>
      <c r="C39" s="41" t="s">
        <v>38</v>
      </c>
      <c r="D39" s="3"/>
      <c r="E39" s="3"/>
      <c r="F39" s="3"/>
      <c r="G39" s="3"/>
      <c r="H39" s="3"/>
      <c r="I39" s="3"/>
      <c r="J39" s="161">
        <f aca="true" t="shared" si="19" ref="J39:K41">D39+F39+H39</f>
        <v>0</v>
      </c>
      <c r="K39" s="162">
        <f t="shared" si="19"/>
        <v>0</v>
      </c>
      <c r="M39" s="44"/>
      <c r="N39" s="214"/>
      <c r="O39" s="230"/>
      <c r="P39" s="230"/>
      <c r="Q39" s="215"/>
      <c r="R39" s="214"/>
      <c r="S39" s="215"/>
    </row>
    <row r="40" spans="1:18" ht="13.5" customHeight="1">
      <c r="A40" s="39"/>
      <c r="B40" s="42" t="s">
        <v>16</v>
      </c>
      <c r="C40" s="41" t="s">
        <v>38</v>
      </c>
      <c r="D40" s="164"/>
      <c r="E40" s="164"/>
      <c r="F40" s="164"/>
      <c r="G40" s="164"/>
      <c r="H40" s="164"/>
      <c r="I40" s="164"/>
      <c r="J40" s="161">
        <f t="shared" si="19"/>
        <v>0</v>
      </c>
      <c r="K40" s="162">
        <f t="shared" si="19"/>
        <v>0</v>
      </c>
      <c r="M40" s="32"/>
      <c r="N40" s="32"/>
      <c r="O40" s="32"/>
      <c r="P40" s="32"/>
      <c r="Q40" s="32"/>
      <c r="R40" s="32"/>
    </row>
    <row r="41" spans="1:18" ht="14.25" customHeight="1" thickBot="1">
      <c r="A41" s="45"/>
      <c r="B41" s="45" t="s">
        <v>17</v>
      </c>
      <c r="C41" s="46" t="s">
        <v>38</v>
      </c>
      <c r="D41" s="165"/>
      <c r="E41" s="165"/>
      <c r="F41" s="165"/>
      <c r="G41" s="165"/>
      <c r="H41" s="165"/>
      <c r="I41" s="165"/>
      <c r="J41" s="166">
        <f t="shared" si="19"/>
        <v>0</v>
      </c>
      <c r="K41" s="167">
        <f t="shared" si="19"/>
        <v>0</v>
      </c>
      <c r="M41" s="32"/>
      <c r="N41" s="32"/>
      <c r="O41" s="32"/>
      <c r="P41" s="32"/>
      <c r="Q41" s="32"/>
      <c r="R41" s="32"/>
    </row>
    <row r="42" spans="1:19" ht="28.5" customHeight="1" thickBot="1">
      <c r="A42" s="12" t="s">
        <v>18</v>
      </c>
      <c r="B42" s="221" t="s">
        <v>104</v>
      </c>
      <c r="C42" s="221"/>
      <c r="D42" s="221"/>
      <c r="E42" s="221"/>
      <c r="F42" s="221"/>
      <c r="G42" s="221"/>
      <c r="H42" s="221"/>
      <c r="J42" s="11"/>
      <c r="K42" s="216"/>
      <c r="L42" s="216"/>
      <c r="M42" s="216"/>
      <c r="N42" s="32"/>
      <c r="O42" s="32"/>
      <c r="P42" s="32"/>
      <c r="Q42" s="32"/>
      <c r="R42" s="32"/>
      <c r="S42" s="32"/>
    </row>
    <row r="43" spans="1:15" ht="14.25" customHeight="1" thickBot="1">
      <c r="A43" s="202" t="s">
        <v>57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</row>
    <row r="44" spans="1:15" ht="47.25" customHeight="1" thickBot="1">
      <c r="A44" s="193" t="s">
        <v>19</v>
      </c>
      <c r="B44" s="210" t="s">
        <v>20</v>
      </c>
      <c r="C44" s="211"/>
      <c r="D44" s="196" t="s">
        <v>55</v>
      </c>
      <c r="E44" s="198"/>
      <c r="F44" s="196" t="s">
        <v>87</v>
      </c>
      <c r="G44" s="198"/>
      <c r="H44" s="196" t="s">
        <v>75</v>
      </c>
      <c r="I44" s="198"/>
      <c r="J44" s="196" t="s">
        <v>88</v>
      </c>
      <c r="K44" s="198"/>
      <c r="L44" s="196" t="s">
        <v>74</v>
      </c>
      <c r="M44" s="198"/>
      <c r="N44" s="196" t="s">
        <v>89</v>
      </c>
      <c r="O44" s="198"/>
    </row>
    <row r="45" spans="1:15" ht="13.5" thickBot="1">
      <c r="A45" s="194" t="s">
        <v>2</v>
      </c>
      <c r="B45" s="212"/>
      <c r="C45" s="213"/>
      <c r="D45" s="33" t="s">
        <v>102</v>
      </c>
      <c r="E45" s="33" t="s">
        <v>103</v>
      </c>
      <c r="F45" s="20" t="s">
        <v>102</v>
      </c>
      <c r="G45" s="20" t="s">
        <v>103</v>
      </c>
      <c r="H45" s="33" t="s">
        <v>102</v>
      </c>
      <c r="I45" s="33" t="s">
        <v>103</v>
      </c>
      <c r="J45" s="20" t="s">
        <v>102</v>
      </c>
      <c r="K45" s="20" t="s">
        <v>103</v>
      </c>
      <c r="L45" s="33" t="s">
        <v>102</v>
      </c>
      <c r="M45" s="33" t="s">
        <v>103</v>
      </c>
      <c r="N45" s="20" t="s">
        <v>102</v>
      </c>
      <c r="O45" s="20" t="s">
        <v>103</v>
      </c>
    </row>
    <row r="46" spans="1:26" ht="14.25" customHeight="1">
      <c r="A46" s="36" t="s">
        <v>0</v>
      </c>
      <c r="B46" s="47" t="s">
        <v>21</v>
      </c>
      <c r="C46" s="47"/>
      <c r="D46" s="168">
        <f>D47+D48</f>
        <v>0</v>
      </c>
      <c r="E46" s="168">
        <f aca="true" t="shared" si="20" ref="E46:O46">E47+E48</f>
        <v>0</v>
      </c>
      <c r="F46" s="168">
        <f t="shared" si="20"/>
        <v>0</v>
      </c>
      <c r="G46" s="168">
        <f t="shared" si="20"/>
        <v>0</v>
      </c>
      <c r="H46" s="168">
        <f t="shared" si="20"/>
        <v>0</v>
      </c>
      <c r="I46" s="168">
        <f t="shared" si="20"/>
        <v>0</v>
      </c>
      <c r="J46" s="168">
        <f t="shared" si="20"/>
        <v>0</v>
      </c>
      <c r="K46" s="168">
        <f t="shared" si="20"/>
        <v>0</v>
      </c>
      <c r="L46" s="168">
        <f t="shared" si="20"/>
        <v>0</v>
      </c>
      <c r="M46" s="168">
        <f t="shared" si="20"/>
        <v>0</v>
      </c>
      <c r="N46" s="168">
        <f t="shared" si="20"/>
        <v>0</v>
      </c>
      <c r="O46" s="104">
        <f t="shared" si="20"/>
        <v>0</v>
      </c>
      <c r="W46" s="48" t="e">
        <f>D46*1000/L46</f>
        <v>#DIV/0!</v>
      </c>
      <c r="X46" s="48" t="e">
        <f>E46*1000/M46</f>
        <v>#DIV/0!</v>
      </c>
      <c r="Y46" s="48" t="e">
        <f>F46*1000/N46</f>
        <v>#DIV/0!</v>
      </c>
      <c r="Z46" s="48" t="e">
        <f>G46*1000/O46</f>
        <v>#DIV/0!</v>
      </c>
    </row>
    <row r="47" spans="1:24" ht="12.75" customHeight="1">
      <c r="A47" s="42"/>
      <c r="B47" s="49" t="s">
        <v>45</v>
      </c>
      <c r="C47" s="40"/>
      <c r="D47" s="169"/>
      <c r="E47" s="170"/>
      <c r="F47" s="169"/>
      <c r="G47" s="170"/>
      <c r="H47" s="169"/>
      <c r="I47" s="170"/>
      <c r="J47" s="169"/>
      <c r="K47" s="170"/>
      <c r="L47" s="169"/>
      <c r="M47" s="170"/>
      <c r="N47" s="169"/>
      <c r="O47" s="171"/>
      <c r="X47" s="15"/>
    </row>
    <row r="48" spans="1:24" ht="12.75">
      <c r="A48" s="42"/>
      <c r="B48" s="49" t="s">
        <v>46</v>
      </c>
      <c r="C48" s="40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10"/>
      <c r="X48" s="15"/>
    </row>
    <row r="49" spans="1:26" ht="14.25" customHeight="1">
      <c r="A49" s="42" t="s">
        <v>1</v>
      </c>
      <c r="B49" s="40" t="s">
        <v>22</v>
      </c>
      <c r="C49" s="40"/>
      <c r="D49" s="172">
        <f>D50+D51</f>
        <v>0</v>
      </c>
      <c r="E49" s="123">
        <f aca="true" t="shared" si="21" ref="E49:O49">E50+E51</f>
        <v>0</v>
      </c>
      <c r="F49" s="172">
        <f t="shared" si="21"/>
        <v>0</v>
      </c>
      <c r="G49" s="123">
        <f t="shared" si="21"/>
        <v>0</v>
      </c>
      <c r="H49" s="172">
        <f t="shared" si="21"/>
        <v>0</v>
      </c>
      <c r="I49" s="123">
        <f t="shared" si="21"/>
        <v>0</v>
      </c>
      <c r="J49" s="172">
        <f t="shared" si="21"/>
        <v>0</v>
      </c>
      <c r="K49" s="123">
        <f t="shared" si="21"/>
        <v>0</v>
      </c>
      <c r="L49" s="172">
        <f>L50+L51</f>
        <v>0</v>
      </c>
      <c r="M49" s="123">
        <f t="shared" si="21"/>
        <v>0</v>
      </c>
      <c r="N49" s="172">
        <f t="shared" si="21"/>
        <v>0</v>
      </c>
      <c r="O49" s="173">
        <f t="shared" si="21"/>
        <v>0</v>
      </c>
      <c r="Q49" s="181"/>
      <c r="W49" s="48" t="e">
        <f>D49*1000/L49</f>
        <v>#DIV/0!</v>
      </c>
      <c r="X49" s="48" t="e">
        <f>E49*1000/M49</f>
        <v>#DIV/0!</v>
      </c>
      <c r="Y49" s="48" t="e">
        <f>F49*1000/N49</f>
        <v>#DIV/0!</v>
      </c>
      <c r="Z49" s="48" t="e">
        <f>G49*1000/O49</f>
        <v>#DIV/0!</v>
      </c>
    </row>
    <row r="50" spans="1:24" ht="12.75">
      <c r="A50" s="42"/>
      <c r="B50" s="49" t="s">
        <v>45</v>
      </c>
      <c r="C50" s="40"/>
      <c r="D50" s="8"/>
      <c r="E50" s="9"/>
      <c r="F50" s="8"/>
      <c r="G50" s="9"/>
      <c r="H50" s="8"/>
      <c r="I50" s="9"/>
      <c r="J50" s="8"/>
      <c r="K50" s="9"/>
      <c r="L50" s="8"/>
      <c r="M50" s="9"/>
      <c r="N50" s="8"/>
      <c r="O50" s="10"/>
      <c r="X50" s="15"/>
    </row>
    <row r="51" spans="1:24" ht="12.75">
      <c r="A51" s="42"/>
      <c r="B51" s="49" t="s">
        <v>46</v>
      </c>
      <c r="C51" s="40"/>
      <c r="D51" s="8"/>
      <c r="E51" s="9"/>
      <c r="F51" s="8"/>
      <c r="G51" s="9"/>
      <c r="H51" s="8"/>
      <c r="I51" s="9"/>
      <c r="J51" s="8"/>
      <c r="K51" s="8"/>
      <c r="L51" s="8"/>
      <c r="M51" s="9"/>
      <c r="N51" s="8"/>
      <c r="O51" s="8"/>
      <c r="X51" s="15"/>
    </row>
    <row r="52" spans="1:26" ht="12.75">
      <c r="A52" s="42" t="s">
        <v>18</v>
      </c>
      <c r="B52" s="40" t="s">
        <v>23</v>
      </c>
      <c r="C52" s="40"/>
      <c r="D52" s="172">
        <f>D53+D54</f>
        <v>3.42</v>
      </c>
      <c r="E52" s="123">
        <f aca="true" t="shared" si="22" ref="E52:O52">E53+E54</f>
        <v>3.6195</v>
      </c>
      <c r="F52" s="172">
        <f t="shared" si="22"/>
        <v>0</v>
      </c>
      <c r="G52" s="123">
        <f t="shared" si="22"/>
        <v>0</v>
      </c>
      <c r="H52" s="172">
        <f t="shared" si="22"/>
        <v>2.8</v>
      </c>
      <c r="I52" s="123">
        <f t="shared" si="22"/>
        <v>2.8</v>
      </c>
      <c r="J52" s="172">
        <f t="shared" si="22"/>
        <v>0</v>
      </c>
      <c r="K52" s="123">
        <f t="shared" si="22"/>
        <v>0</v>
      </c>
      <c r="L52" s="172">
        <f>L53+L54</f>
        <v>0.4351</v>
      </c>
      <c r="M52" s="123">
        <f t="shared" si="22"/>
        <v>0.4781</v>
      </c>
      <c r="N52" s="172">
        <f t="shared" si="22"/>
        <v>0</v>
      </c>
      <c r="O52" s="173">
        <f t="shared" si="22"/>
        <v>0</v>
      </c>
      <c r="W52" s="48">
        <f>D52*1000/L52</f>
        <v>7860.2620087336245</v>
      </c>
      <c r="X52" s="48">
        <f>E52*1000/M52</f>
        <v>7570.591926375235</v>
      </c>
      <c r="Y52" s="48" t="e">
        <f>F52*1000/N52</f>
        <v>#DIV/0!</v>
      </c>
      <c r="Z52" s="48" t="e">
        <f>G52*1000/O52</f>
        <v>#DIV/0!</v>
      </c>
    </row>
    <row r="53" spans="1:24" ht="12.75" customHeight="1">
      <c r="A53" s="42"/>
      <c r="B53" s="49" t="s">
        <v>45</v>
      </c>
      <c r="C53" s="40"/>
      <c r="D53" s="8"/>
      <c r="E53" s="9"/>
      <c r="F53" s="8"/>
      <c r="G53" s="9"/>
      <c r="H53" s="8"/>
      <c r="I53" s="9"/>
      <c r="J53" s="8"/>
      <c r="K53" s="9"/>
      <c r="L53" s="8"/>
      <c r="M53" s="8"/>
      <c r="N53" s="8"/>
      <c r="O53" s="10"/>
      <c r="X53" s="15"/>
    </row>
    <row r="54" spans="1:24" ht="11.25" customHeight="1">
      <c r="A54" s="42"/>
      <c r="B54" s="49" t="s">
        <v>46</v>
      </c>
      <c r="C54" s="40"/>
      <c r="D54" s="8">
        <v>3.42</v>
      </c>
      <c r="E54" s="9">
        <v>3.6195</v>
      </c>
      <c r="F54" s="8"/>
      <c r="G54" s="8"/>
      <c r="H54" s="8">
        <v>2.8</v>
      </c>
      <c r="I54" s="9">
        <v>2.8</v>
      </c>
      <c r="J54" s="8"/>
      <c r="K54" s="8"/>
      <c r="L54" s="8">
        <v>0.4351</v>
      </c>
      <c r="M54" s="9">
        <v>0.4781</v>
      </c>
      <c r="N54" s="8"/>
      <c r="O54" s="10"/>
      <c r="X54" s="15"/>
    </row>
    <row r="55" spans="1:26" ht="12.75">
      <c r="A55" s="42" t="s">
        <v>24</v>
      </c>
      <c r="B55" s="40" t="s">
        <v>25</v>
      </c>
      <c r="C55" s="40"/>
      <c r="D55" s="172">
        <f>D56+D57</f>
        <v>5.2116</v>
      </c>
      <c r="E55" s="123">
        <f aca="true" t="shared" si="23" ref="E55:O55">E56+E57</f>
        <v>6.5958</v>
      </c>
      <c r="F55" s="172">
        <f t="shared" si="23"/>
        <v>0</v>
      </c>
      <c r="G55" s="123">
        <f t="shared" si="23"/>
        <v>0</v>
      </c>
      <c r="H55" s="172">
        <f t="shared" si="23"/>
        <v>4.026</v>
      </c>
      <c r="I55" s="123">
        <f t="shared" si="23"/>
        <v>4.026</v>
      </c>
      <c r="J55" s="172">
        <f t="shared" si="23"/>
        <v>0</v>
      </c>
      <c r="K55" s="123">
        <f t="shared" si="23"/>
        <v>0</v>
      </c>
      <c r="L55" s="172">
        <f>L56+L57</f>
        <v>0.5509</v>
      </c>
      <c r="M55" s="123">
        <f t="shared" si="23"/>
        <v>0.717</v>
      </c>
      <c r="N55" s="172">
        <f t="shared" si="23"/>
        <v>0</v>
      </c>
      <c r="O55" s="173">
        <f t="shared" si="23"/>
        <v>0</v>
      </c>
      <c r="W55" s="48">
        <f>D55*1000/L55</f>
        <v>9460.156108186604</v>
      </c>
      <c r="X55" s="48">
        <f>E55*1000/M55</f>
        <v>9199.163179916317</v>
      </c>
      <c r="Y55" s="48" t="e">
        <f>F55*1000/N55</f>
        <v>#DIV/0!</v>
      </c>
      <c r="Z55" s="48" t="e">
        <f>G55*1000/O55</f>
        <v>#DIV/0!</v>
      </c>
    </row>
    <row r="56" spans="1:24" ht="12.75">
      <c r="A56" s="42"/>
      <c r="B56" s="49" t="s">
        <v>45</v>
      </c>
      <c r="C56" s="40"/>
      <c r="D56" s="71"/>
      <c r="E56" s="71"/>
      <c r="F56" s="8"/>
      <c r="G56" s="9"/>
      <c r="H56" s="8"/>
      <c r="I56" s="9"/>
      <c r="J56" s="8"/>
      <c r="K56" s="9"/>
      <c r="L56" s="8"/>
      <c r="M56" s="8"/>
      <c r="N56" s="8"/>
      <c r="O56" s="10"/>
      <c r="X56" s="15"/>
    </row>
    <row r="57" spans="1:24" ht="12.75">
      <c r="A57" s="42"/>
      <c r="B57" s="49" t="s">
        <v>46</v>
      </c>
      <c r="C57" s="40"/>
      <c r="D57" s="71">
        <v>5.2116</v>
      </c>
      <c r="E57" s="71">
        <v>6.5958</v>
      </c>
      <c r="F57" s="8"/>
      <c r="G57" s="9"/>
      <c r="H57" s="8">
        <v>4.026</v>
      </c>
      <c r="I57" s="9">
        <v>4.026</v>
      </c>
      <c r="J57" s="8"/>
      <c r="K57" s="9"/>
      <c r="L57" s="8">
        <v>0.5509</v>
      </c>
      <c r="M57" s="8">
        <v>0.717</v>
      </c>
      <c r="N57" s="8"/>
      <c r="O57" s="10"/>
      <c r="X57" s="15"/>
    </row>
    <row r="58" spans="1:26" ht="12.75">
      <c r="A58" s="40" t="s">
        <v>26</v>
      </c>
      <c r="B58" s="40" t="s">
        <v>27</v>
      </c>
      <c r="C58" s="40"/>
      <c r="D58" s="172">
        <f aca="true" t="shared" si="24" ref="D58:O58">D59+D60</f>
        <v>8.631599999999999</v>
      </c>
      <c r="E58" s="123">
        <f t="shared" si="24"/>
        <v>10.2153</v>
      </c>
      <c r="F58" s="172">
        <f t="shared" si="24"/>
        <v>0</v>
      </c>
      <c r="G58" s="123">
        <f t="shared" si="24"/>
        <v>0</v>
      </c>
      <c r="H58" s="172">
        <f t="shared" si="24"/>
        <v>6.826</v>
      </c>
      <c r="I58" s="123">
        <f t="shared" si="24"/>
        <v>6.826</v>
      </c>
      <c r="J58" s="172">
        <f t="shared" si="24"/>
        <v>0</v>
      </c>
      <c r="K58" s="123">
        <f t="shared" si="24"/>
        <v>0</v>
      </c>
      <c r="L58" s="172">
        <f t="shared" si="24"/>
        <v>0.986</v>
      </c>
      <c r="M58" s="123">
        <f t="shared" si="24"/>
        <v>1.1951</v>
      </c>
      <c r="N58" s="172">
        <f t="shared" si="24"/>
        <v>0</v>
      </c>
      <c r="O58" s="173">
        <f t="shared" si="24"/>
        <v>0</v>
      </c>
      <c r="W58" s="48">
        <f>D58*1000/L58</f>
        <v>8754.15821501014</v>
      </c>
      <c r="X58" s="48">
        <f>E58*1000/M58</f>
        <v>8547.652916073968</v>
      </c>
      <c r="Y58" s="48" t="e">
        <f>F58*1000/N58</f>
        <v>#DIV/0!</v>
      </c>
      <c r="Z58" s="48" t="e">
        <f>G58*1000/O58</f>
        <v>#DIV/0!</v>
      </c>
    </row>
    <row r="59" spans="1:24" ht="12.75" customHeight="1">
      <c r="A59" s="42"/>
      <c r="B59" s="49" t="s">
        <v>45</v>
      </c>
      <c r="C59" s="40"/>
      <c r="D59" s="172">
        <f aca="true" t="shared" si="25" ref="D59:O59">D47+D50+D53+D56</f>
        <v>0</v>
      </c>
      <c r="E59" s="123">
        <f t="shared" si="25"/>
        <v>0</v>
      </c>
      <c r="F59" s="172">
        <f t="shared" si="25"/>
        <v>0</v>
      </c>
      <c r="G59" s="123">
        <f t="shared" si="25"/>
        <v>0</v>
      </c>
      <c r="H59" s="172">
        <f t="shared" si="25"/>
        <v>0</v>
      </c>
      <c r="I59" s="123">
        <f t="shared" si="25"/>
        <v>0</v>
      </c>
      <c r="J59" s="172">
        <f t="shared" si="25"/>
        <v>0</v>
      </c>
      <c r="K59" s="123">
        <f t="shared" si="25"/>
        <v>0</v>
      </c>
      <c r="L59" s="172">
        <f t="shared" si="25"/>
        <v>0</v>
      </c>
      <c r="M59" s="123">
        <f t="shared" si="25"/>
        <v>0</v>
      </c>
      <c r="N59" s="172">
        <f t="shared" si="25"/>
        <v>0</v>
      </c>
      <c r="O59" s="173">
        <f t="shared" si="25"/>
        <v>0</v>
      </c>
      <c r="X59" s="15"/>
    </row>
    <row r="60" spans="1:24" ht="13.5" customHeight="1" thickBot="1">
      <c r="A60" s="45"/>
      <c r="B60" s="50" t="s">
        <v>46</v>
      </c>
      <c r="C60" s="51"/>
      <c r="D60" s="174">
        <f aca="true" t="shared" si="26" ref="D60:O60">D48+D51+D54+D57</f>
        <v>8.631599999999999</v>
      </c>
      <c r="E60" s="175">
        <f t="shared" si="26"/>
        <v>10.2153</v>
      </c>
      <c r="F60" s="174">
        <f t="shared" si="26"/>
        <v>0</v>
      </c>
      <c r="G60" s="175">
        <f t="shared" si="26"/>
        <v>0</v>
      </c>
      <c r="H60" s="174">
        <f t="shared" si="26"/>
        <v>6.826</v>
      </c>
      <c r="I60" s="175">
        <f t="shared" si="26"/>
        <v>6.826</v>
      </c>
      <c r="J60" s="174">
        <f t="shared" si="26"/>
        <v>0</v>
      </c>
      <c r="K60" s="175">
        <f t="shared" si="26"/>
        <v>0</v>
      </c>
      <c r="L60" s="174">
        <f>L48+L51+L54+L57</f>
        <v>0.986</v>
      </c>
      <c r="M60" s="175">
        <f t="shared" si="26"/>
        <v>1.1951</v>
      </c>
      <c r="N60" s="174">
        <f t="shared" si="26"/>
        <v>0</v>
      </c>
      <c r="O60" s="176">
        <f t="shared" si="26"/>
        <v>0</v>
      </c>
      <c r="Q60" s="52"/>
      <c r="X60" s="15"/>
    </row>
    <row r="61" spans="1:24" ht="14.25" customHeight="1" thickBo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X61" s="15"/>
    </row>
    <row r="62" spans="1:24" ht="14.25" customHeight="1" thickBot="1">
      <c r="A62" s="234" t="s">
        <v>56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6"/>
      <c r="X62" s="15"/>
    </row>
    <row r="63" spans="1:24" ht="48" customHeight="1" thickBot="1">
      <c r="A63" s="193" t="s">
        <v>19</v>
      </c>
      <c r="B63" s="210" t="s">
        <v>20</v>
      </c>
      <c r="C63" s="211"/>
      <c r="D63" s="196" t="s">
        <v>55</v>
      </c>
      <c r="E63" s="198"/>
      <c r="F63" s="196" t="s">
        <v>87</v>
      </c>
      <c r="G63" s="198"/>
      <c r="H63" s="196" t="s">
        <v>75</v>
      </c>
      <c r="I63" s="198"/>
      <c r="J63" s="196" t="s">
        <v>88</v>
      </c>
      <c r="K63" s="198"/>
      <c r="L63" s="196" t="s">
        <v>74</v>
      </c>
      <c r="M63" s="198"/>
      <c r="N63" s="196" t="s">
        <v>89</v>
      </c>
      <c r="O63" s="198"/>
      <c r="X63" s="15"/>
    </row>
    <row r="64" spans="1:24" ht="17.25" customHeight="1" thickBot="1">
      <c r="A64" s="194" t="s">
        <v>2</v>
      </c>
      <c r="B64" s="212"/>
      <c r="C64" s="213"/>
      <c r="D64" s="33" t="s">
        <v>102</v>
      </c>
      <c r="E64" s="33" t="s">
        <v>103</v>
      </c>
      <c r="F64" s="20" t="s">
        <v>102</v>
      </c>
      <c r="G64" s="20" t="s">
        <v>103</v>
      </c>
      <c r="H64" s="33" t="s">
        <v>102</v>
      </c>
      <c r="I64" s="33" t="s">
        <v>103</v>
      </c>
      <c r="J64" s="20" t="s">
        <v>102</v>
      </c>
      <c r="K64" s="20" t="s">
        <v>103</v>
      </c>
      <c r="L64" s="33" t="s">
        <v>102</v>
      </c>
      <c r="M64" s="33" t="s">
        <v>103</v>
      </c>
      <c r="N64" s="20" t="s">
        <v>102</v>
      </c>
      <c r="O64" s="20" t="s">
        <v>103</v>
      </c>
      <c r="X64" s="15"/>
    </row>
    <row r="65" spans="1:26" ht="15.75">
      <c r="A65" s="54" t="s">
        <v>0</v>
      </c>
      <c r="B65" s="55" t="s">
        <v>21</v>
      </c>
      <c r="C65" s="47"/>
      <c r="D65" s="168">
        <f aca="true" t="shared" si="27" ref="D65:O65">D66+D67</f>
        <v>0</v>
      </c>
      <c r="E65" s="168">
        <f t="shared" si="27"/>
        <v>0</v>
      </c>
      <c r="F65" s="168">
        <f t="shared" si="27"/>
        <v>0</v>
      </c>
      <c r="G65" s="168">
        <f t="shared" si="27"/>
        <v>0</v>
      </c>
      <c r="H65" s="168">
        <f t="shared" si="27"/>
        <v>0</v>
      </c>
      <c r="I65" s="168">
        <f t="shared" si="27"/>
        <v>0</v>
      </c>
      <c r="J65" s="168">
        <f t="shared" si="27"/>
        <v>0</v>
      </c>
      <c r="K65" s="168">
        <f t="shared" si="27"/>
        <v>0</v>
      </c>
      <c r="L65" s="168">
        <f t="shared" si="27"/>
        <v>0</v>
      </c>
      <c r="M65" s="168">
        <f t="shared" si="27"/>
        <v>0</v>
      </c>
      <c r="N65" s="168">
        <f t="shared" si="27"/>
        <v>0</v>
      </c>
      <c r="O65" s="104">
        <f t="shared" si="27"/>
        <v>0</v>
      </c>
      <c r="Q65" s="72"/>
      <c r="R65" s="72"/>
      <c r="S65" s="73"/>
      <c r="T65" s="73"/>
      <c r="U65" s="73"/>
      <c r="V65" s="73"/>
      <c r="W65" s="48" t="e">
        <f>D65*1000/L65</f>
        <v>#DIV/0!</v>
      </c>
      <c r="X65" s="48" t="e">
        <f>E65*1000/M65</f>
        <v>#DIV/0!</v>
      </c>
      <c r="Y65" s="48" t="e">
        <f>F65*1000/N65</f>
        <v>#DIV/0!</v>
      </c>
      <c r="Z65" s="48" t="e">
        <f>G65*1000/O65</f>
        <v>#DIV/0!</v>
      </c>
    </row>
    <row r="66" spans="1:24" ht="12.75" customHeight="1">
      <c r="A66" s="56"/>
      <c r="B66" s="57" t="s">
        <v>45</v>
      </c>
      <c r="C66" s="40"/>
      <c r="D66" s="169">
        <f>D14</f>
        <v>0</v>
      </c>
      <c r="E66" s="169">
        <f>E14</f>
        <v>0</v>
      </c>
      <c r="F66" s="169"/>
      <c r="G66" s="170"/>
      <c r="H66" s="169">
        <f>D24</f>
        <v>0</v>
      </c>
      <c r="I66" s="169">
        <f>E24</f>
        <v>0</v>
      </c>
      <c r="J66" s="169"/>
      <c r="K66" s="170"/>
      <c r="L66" s="169">
        <f>D24</f>
        <v>0</v>
      </c>
      <c r="M66" s="169">
        <f>E24</f>
        <v>0</v>
      </c>
      <c r="N66" s="169"/>
      <c r="O66" s="171"/>
      <c r="Q66" s="73"/>
      <c r="R66" s="73"/>
      <c r="S66" s="73"/>
      <c r="T66" s="73"/>
      <c r="U66" s="73"/>
      <c r="V66" s="73"/>
      <c r="X66" s="15"/>
    </row>
    <row r="67" spans="1:29" ht="12.75" customHeight="1">
      <c r="A67" s="56"/>
      <c r="B67" s="57" t="s">
        <v>46</v>
      </c>
      <c r="C67" s="40"/>
      <c r="D67" s="8"/>
      <c r="E67" s="9"/>
      <c r="F67" s="8"/>
      <c r="G67" s="9"/>
      <c r="H67" s="8"/>
      <c r="I67" s="9"/>
      <c r="J67" s="8"/>
      <c r="K67" s="9"/>
      <c r="L67" s="8"/>
      <c r="M67" s="9"/>
      <c r="N67" s="8"/>
      <c r="O67" s="10"/>
      <c r="Q67" s="73"/>
      <c r="R67" s="73"/>
      <c r="S67" s="73"/>
      <c r="T67" s="73"/>
      <c r="U67" s="73"/>
      <c r="V67" s="73"/>
      <c r="X67" s="15"/>
      <c r="AB67" s="73"/>
      <c r="AC67" s="73"/>
    </row>
    <row r="68" spans="1:26" ht="15.75">
      <c r="A68" s="56" t="s">
        <v>1</v>
      </c>
      <c r="B68" s="58" t="s">
        <v>22</v>
      </c>
      <c r="C68" s="40"/>
      <c r="D68" s="172">
        <f aca="true" t="shared" si="28" ref="D68:O68">D69+D70</f>
        <v>0</v>
      </c>
      <c r="E68" s="123">
        <f t="shared" si="28"/>
        <v>0</v>
      </c>
      <c r="F68" s="172">
        <f t="shared" si="28"/>
        <v>0</v>
      </c>
      <c r="G68" s="123">
        <f t="shared" si="28"/>
        <v>0</v>
      </c>
      <c r="H68" s="172">
        <f t="shared" si="28"/>
        <v>0</v>
      </c>
      <c r="I68" s="123">
        <f t="shared" si="28"/>
        <v>0</v>
      </c>
      <c r="J68" s="172">
        <f t="shared" si="28"/>
        <v>0</v>
      </c>
      <c r="K68" s="123">
        <f t="shared" si="28"/>
        <v>0</v>
      </c>
      <c r="L68" s="172">
        <f t="shared" si="28"/>
        <v>0</v>
      </c>
      <c r="M68" s="123">
        <f t="shared" si="28"/>
        <v>0</v>
      </c>
      <c r="N68" s="172">
        <f t="shared" si="28"/>
        <v>0</v>
      </c>
      <c r="O68" s="173">
        <f t="shared" si="28"/>
        <v>0</v>
      </c>
      <c r="Q68" s="73"/>
      <c r="R68" s="73"/>
      <c r="S68" s="73"/>
      <c r="T68" s="73"/>
      <c r="U68" s="73"/>
      <c r="V68" s="73"/>
      <c r="W68" s="48" t="e">
        <f>D68*1000/L68</f>
        <v>#DIV/0!</v>
      </c>
      <c r="X68" s="48" t="e">
        <f>E68*1000/M68</f>
        <v>#DIV/0!</v>
      </c>
      <c r="Y68" s="48" t="e">
        <f>F68*1000/N68</f>
        <v>#DIV/0!</v>
      </c>
      <c r="Z68" s="48" t="e">
        <f>G68*1000/O68</f>
        <v>#DIV/0!</v>
      </c>
    </row>
    <row r="69" spans="1:24" ht="12.75" customHeight="1">
      <c r="A69" s="56"/>
      <c r="B69" s="57" t="s">
        <v>45</v>
      </c>
      <c r="C69" s="40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10"/>
      <c r="Q69" s="73"/>
      <c r="R69" s="73"/>
      <c r="S69" s="73"/>
      <c r="T69" s="73"/>
      <c r="U69" s="73"/>
      <c r="V69" s="74"/>
      <c r="X69" s="15"/>
    </row>
    <row r="70" spans="1:24" ht="12.75" customHeight="1">
      <c r="A70" s="56"/>
      <c r="B70" s="57" t="s">
        <v>46</v>
      </c>
      <c r="C70" s="40"/>
      <c r="D70" s="8"/>
      <c r="E70" s="9"/>
      <c r="F70" s="8"/>
      <c r="G70" s="9"/>
      <c r="H70" s="8"/>
      <c r="I70" s="9"/>
      <c r="J70" s="8"/>
      <c r="K70" s="9"/>
      <c r="L70" s="8"/>
      <c r="M70" s="9"/>
      <c r="N70" s="8"/>
      <c r="O70" s="10"/>
      <c r="Q70" s="73"/>
      <c r="R70" s="73"/>
      <c r="S70" s="73"/>
      <c r="T70" s="73"/>
      <c r="U70" s="73"/>
      <c r="V70" s="74"/>
      <c r="X70" s="15"/>
    </row>
    <row r="71" spans="1:29" ht="15.75">
      <c r="A71" s="56" t="s">
        <v>18</v>
      </c>
      <c r="B71" s="58" t="s">
        <v>23</v>
      </c>
      <c r="C71" s="40"/>
      <c r="D71" s="172">
        <f>D72+D73</f>
        <v>8.6316</v>
      </c>
      <c r="E71" s="123">
        <f aca="true" t="shared" si="29" ref="E71:O71">E72+E73</f>
        <v>10.2153</v>
      </c>
      <c r="F71" s="172">
        <f t="shared" si="29"/>
        <v>0</v>
      </c>
      <c r="G71" s="123">
        <f t="shared" si="29"/>
        <v>0</v>
      </c>
      <c r="H71" s="172">
        <f t="shared" si="29"/>
        <v>6.826</v>
      </c>
      <c r="I71" s="123">
        <f t="shared" si="29"/>
        <v>6.826</v>
      </c>
      <c r="J71" s="172">
        <f t="shared" si="29"/>
        <v>0</v>
      </c>
      <c r="K71" s="123">
        <f t="shared" si="29"/>
        <v>0</v>
      </c>
      <c r="L71" s="172">
        <f t="shared" si="29"/>
        <v>0.986</v>
      </c>
      <c r="M71" s="123">
        <f t="shared" si="29"/>
        <v>1.1951</v>
      </c>
      <c r="N71" s="172">
        <f t="shared" si="29"/>
        <v>0</v>
      </c>
      <c r="O71" s="173">
        <f t="shared" si="29"/>
        <v>0</v>
      </c>
      <c r="Q71" s="73"/>
      <c r="R71" s="73"/>
      <c r="S71" s="73"/>
      <c r="T71" s="73"/>
      <c r="U71" s="73"/>
      <c r="V71" s="73"/>
      <c r="W71" s="48">
        <f>D71*1000/L71</f>
        <v>8754.158215010142</v>
      </c>
      <c r="X71" s="48">
        <f>E71*1000/M71</f>
        <v>8547.652916073968</v>
      </c>
      <c r="Y71" s="48" t="e">
        <f>F71*1000/N71</f>
        <v>#DIV/0!</v>
      </c>
      <c r="Z71" s="48" t="e">
        <f>G71*1000/O71</f>
        <v>#DIV/0!</v>
      </c>
      <c r="AB71" s="73"/>
      <c r="AC71" s="73"/>
    </row>
    <row r="72" spans="1:24" ht="12.75" customHeight="1">
      <c r="A72" s="56"/>
      <c r="B72" s="57" t="s">
        <v>45</v>
      </c>
      <c r="C72" s="40"/>
      <c r="D72" s="8"/>
      <c r="E72" s="9"/>
      <c r="F72" s="8"/>
      <c r="G72" s="9"/>
      <c r="H72" s="8"/>
      <c r="I72" s="9"/>
      <c r="J72" s="8"/>
      <c r="K72" s="9"/>
      <c r="L72" s="8"/>
      <c r="M72" s="9"/>
      <c r="N72" s="8"/>
      <c r="O72" s="10"/>
      <c r="Q72" s="73"/>
      <c r="R72" s="73"/>
      <c r="S72" s="73"/>
      <c r="T72" s="73"/>
      <c r="U72" s="73"/>
      <c r="V72" s="73"/>
      <c r="X72" s="15"/>
    </row>
    <row r="73" spans="1:24" ht="12.75" customHeight="1">
      <c r="A73" s="56"/>
      <c r="B73" s="57" t="s">
        <v>46</v>
      </c>
      <c r="C73" s="40"/>
      <c r="D73" s="8">
        <v>8.6316</v>
      </c>
      <c r="E73" s="8">
        <v>10.2153</v>
      </c>
      <c r="F73" s="8"/>
      <c r="G73" s="8"/>
      <c r="H73" s="8">
        <v>6.826</v>
      </c>
      <c r="I73" s="9">
        <v>6.826</v>
      </c>
      <c r="J73" s="8">
        <f>D26</f>
        <v>0</v>
      </c>
      <c r="K73" s="8">
        <f>E26</f>
        <v>0</v>
      </c>
      <c r="L73" s="8">
        <v>0.986</v>
      </c>
      <c r="M73" s="8">
        <v>1.1951</v>
      </c>
      <c r="N73" s="8"/>
      <c r="O73" s="8"/>
      <c r="Q73" s="73"/>
      <c r="R73" s="73"/>
      <c r="S73" s="73"/>
      <c r="T73" s="73"/>
      <c r="U73" s="73"/>
      <c r="V73" s="74"/>
      <c r="X73" s="15"/>
    </row>
    <row r="74" spans="1:26" ht="15.75">
      <c r="A74" s="56" t="s">
        <v>24</v>
      </c>
      <c r="B74" s="58" t="s">
        <v>25</v>
      </c>
      <c r="C74" s="40"/>
      <c r="D74" s="172">
        <f aca="true" t="shared" si="30" ref="D74:O74">D75+D76</f>
        <v>0</v>
      </c>
      <c r="E74" s="123">
        <f t="shared" si="30"/>
        <v>0</v>
      </c>
      <c r="F74" s="172">
        <f t="shared" si="30"/>
        <v>0</v>
      </c>
      <c r="G74" s="123">
        <f t="shared" si="30"/>
        <v>0</v>
      </c>
      <c r="H74" s="172">
        <f t="shared" si="30"/>
        <v>0</v>
      </c>
      <c r="I74" s="123">
        <f t="shared" si="30"/>
        <v>0</v>
      </c>
      <c r="J74" s="172">
        <f t="shared" si="30"/>
        <v>0</v>
      </c>
      <c r="K74" s="123">
        <f t="shared" si="30"/>
        <v>0</v>
      </c>
      <c r="L74" s="172">
        <f t="shared" si="30"/>
        <v>0</v>
      </c>
      <c r="M74" s="123">
        <f t="shared" si="30"/>
        <v>0</v>
      </c>
      <c r="N74" s="172">
        <f t="shared" si="30"/>
        <v>0</v>
      </c>
      <c r="O74" s="173">
        <f t="shared" si="30"/>
        <v>0</v>
      </c>
      <c r="Q74" s="73"/>
      <c r="R74" s="73"/>
      <c r="S74" s="73"/>
      <c r="T74" s="73"/>
      <c r="U74" s="73"/>
      <c r="V74" s="74"/>
      <c r="W74" s="48" t="e">
        <f>D74*1000/L74</f>
        <v>#DIV/0!</v>
      </c>
      <c r="X74" s="48" t="e">
        <f>E74*1000/M74</f>
        <v>#DIV/0!</v>
      </c>
      <c r="Y74" s="48" t="e">
        <f>F74*1000/N74</f>
        <v>#DIV/0!</v>
      </c>
      <c r="Z74" s="48" t="e">
        <f>G74*1000/O74</f>
        <v>#DIV/0!</v>
      </c>
    </row>
    <row r="75" spans="1:29" ht="12.75" customHeight="1">
      <c r="A75" s="56"/>
      <c r="B75" s="57" t="s">
        <v>45</v>
      </c>
      <c r="C75" s="40"/>
      <c r="D75" s="8"/>
      <c r="E75" s="9"/>
      <c r="F75" s="8"/>
      <c r="G75" s="9"/>
      <c r="H75" s="8"/>
      <c r="I75" s="9"/>
      <c r="J75" s="8"/>
      <c r="K75" s="9"/>
      <c r="L75" s="8"/>
      <c r="M75" s="9"/>
      <c r="N75" s="8"/>
      <c r="O75" s="10"/>
      <c r="Q75" s="73"/>
      <c r="R75" s="73"/>
      <c r="S75" s="73"/>
      <c r="T75" s="73"/>
      <c r="U75" s="73"/>
      <c r="V75" s="73"/>
      <c r="X75" s="15"/>
      <c r="AB75" s="73"/>
      <c r="AC75" s="73"/>
    </row>
    <row r="76" spans="1:24" ht="12.75" customHeight="1">
      <c r="A76" s="56"/>
      <c r="B76" s="57" t="s">
        <v>46</v>
      </c>
      <c r="C76" s="40"/>
      <c r="D76" s="8"/>
      <c r="E76" s="71"/>
      <c r="F76" s="8"/>
      <c r="G76" s="9"/>
      <c r="H76" s="8"/>
      <c r="I76" s="9"/>
      <c r="J76" s="8"/>
      <c r="K76" s="9"/>
      <c r="L76" s="8"/>
      <c r="M76" s="9"/>
      <c r="N76" s="8"/>
      <c r="O76" s="10"/>
      <c r="Q76" s="73"/>
      <c r="R76" s="73"/>
      <c r="S76" s="73"/>
      <c r="T76" s="73"/>
      <c r="U76" s="73"/>
      <c r="V76" s="74"/>
      <c r="X76" s="15"/>
    </row>
    <row r="77" spans="1:26" ht="12.75">
      <c r="A77" s="58" t="s">
        <v>26</v>
      </c>
      <c r="B77" s="58" t="s">
        <v>27</v>
      </c>
      <c r="C77" s="40"/>
      <c r="D77" s="172">
        <f aca="true" t="shared" si="31" ref="D77:O77">D78+D79</f>
        <v>8.6316</v>
      </c>
      <c r="E77" s="123">
        <f t="shared" si="31"/>
        <v>10.2153</v>
      </c>
      <c r="F77" s="172">
        <f t="shared" si="31"/>
        <v>0</v>
      </c>
      <c r="G77" s="123">
        <f t="shared" si="31"/>
        <v>0</v>
      </c>
      <c r="H77" s="172">
        <f t="shared" si="31"/>
        <v>6.826</v>
      </c>
      <c r="I77" s="123">
        <f t="shared" si="31"/>
        <v>6.826</v>
      </c>
      <c r="J77" s="172">
        <f t="shared" si="31"/>
        <v>0</v>
      </c>
      <c r="K77" s="123">
        <f t="shared" si="31"/>
        <v>0</v>
      </c>
      <c r="L77" s="172">
        <f>L78+L79</f>
        <v>0.986</v>
      </c>
      <c r="M77" s="123">
        <f t="shared" si="31"/>
        <v>1.1951</v>
      </c>
      <c r="N77" s="172">
        <f t="shared" si="31"/>
        <v>0</v>
      </c>
      <c r="O77" s="173">
        <f t="shared" si="31"/>
        <v>0</v>
      </c>
      <c r="W77" s="48">
        <f>D77*1000/L77</f>
        <v>8754.158215010142</v>
      </c>
      <c r="X77" s="48">
        <f>E77*1000/M77</f>
        <v>8547.652916073968</v>
      </c>
      <c r="Y77" s="48" t="e">
        <f>F77*1000/N77</f>
        <v>#DIV/0!</v>
      </c>
      <c r="Z77" s="48" t="e">
        <f>G77*1000/O77</f>
        <v>#DIV/0!</v>
      </c>
    </row>
    <row r="78" spans="1:15" ht="12.75" customHeight="1">
      <c r="A78" s="56"/>
      <c r="B78" s="57" t="s">
        <v>45</v>
      </c>
      <c r="C78" s="40"/>
      <c r="D78" s="172">
        <f aca="true" t="shared" si="32" ref="D78:O78">D66+D69+D72+D75</f>
        <v>0</v>
      </c>
      <c r="E78" s="123">
        <f t="shared" si="32"/>
        <v>0</v>
      </c>
      <c r="F78" s="172">
        <f t="shared" si="32"/>
        <v>0</v>
      </c>
      <c r="G78" s="123">
        <f t="shared" si="32"/>
        <v>0</v>
      </c>
      <c r="H78" s="172">
        <f t="shared" si="32"/>
        <v>0</v>
      </c>
      <c r="I78" s="123">
        <f t="shared" si="32"/>
        <v>0</v>
      </c>
      <c r="J78" s="172">
        <f t="shared" si="32"/>
        <v>0</v>
      </c>
      <c r="K78" s="123">
        <f t="shared" si="32"/>
        <v>0</v>
      </c>
      <c r="L78" s="172">
        <f t="shared" si="32"/>
        <v>0</v>
      </c>
      <c r="M78" s="123">
        <f t="shared" si="32"/>
        <v>0</v>
      </c>
      <c r="N78" s="172">
        <f t="shared" si="32"/>
        <v>0</v>
      </c>
      <c r="O78" s="173">
        <f t="shared" si="32"/>
        <v>0</v>
      </c>
    </row>
    <row r="79" spans="1:15" ht="16.5" customHeight="1" thickBot="1">
      <c r="A79" s="59"/>
      <c r="B79" s="60" t="s">
        <v>46</v>
      </c>
      <c r="C79" s="51"/>
      <c r="D79" s="174">
        <f aca="true" t="shared" si="33" ref="D79:O79">D67+D70+D73+D76</f>
        <v>8.6316</v>
      </c>
      <c r="E79" s="175">
        <f t="shared" si="33"/>
        <v>10.2153</v>
      </c>
      <c r="F79" s="174">
        <f t="shared" si="33"/>
        <v>0</v>
      </c>
      <c r="G79" s="175">
        <f t="shared" si="33"/>
        <v>0</v>
      </c>
      <c r="H79" s="174">
        <f t="shared" si="33"/>
        <v>6.826</v>
      </c>
      <c r="I79" s="175">
        <f t="shared" si="33"/>
        <v>6.826</v>
      </c>
      <c r="J79" s="174">
        <f t="shared" si="33"/>
        <v>0</v>
      </c>
      <c r="K79" s="175">
        <f t="shared" si="33"/>
        <v>0</v>
      </c>
      <c r="L79" s="174">
        <f t="shared" si="33"/>
        <v>0.986</v>
      </c>
      <c r="M79" s="175">
        <f t="shared" si="33"/>
        <v>1.1951</v>
      </c>
      <c r="N79" s="174">
        <f t="shared" si="33"/>
        <v>0</v>
      </c>
      <c r="O79" s="176">
        <f t="shared" si="33"/>
        <v>0</v>
      </c>
    </row>
    <row r="81" spans="1:6" ht="13.5" thickBot="1">
      <c r="A81" s="61" t="s">
        <v>24</v>
      </c>
      <c r="B81" s="61" t="s">
        <v>59</v>
      </c>
      <c r="C81" s="61"/>
      <c r="D81" s="11"/>
      <c r="E81" s="11"/>
      <c r="F81" s="11"/>
    </row>
    <row r="82" spans="1:7" ht="38.25" customHeight="1">
      <c r="A82" s="36" t="s">
        <v>2</v>
      </c>
      <c r="B82" s="190" t="s">
        <v>28</v>
      </c>
      <c r="C82" s="190"/>
      <c r="D82" s="191" t="s">
        <v>58</v>
      </c>
      <c r="E82" s="191"/>
      <c r="F82" s="191" t="s">
        <v>50</v>
      </c>
      <c r="G82" s="191"/>
    </row>
    <row r="83" spans="1:11" ht="12.75">
      <c r="A83" s="62">
        <v>1</v>
      </c>
      <c r="B83" s="192" t="s">
        <v>92</v>
      </c>
      <c r="C83" s="192"/>
      <c r="D83" s="188">
        <v>35.95</v>
      </c>
      <c r="E83" s="188"/>
      <c r="F83" s="188">
        <v>32</v>
      </c>
      <c r="G83" s="188"/>
      <c r="K83" s="63"/>
    </row>
    <row r="84" spans="1:7" ht="12.75">
      <c r="A84" s="64">
        <v>2</v>
      </c>
      <c r="B84" s="189"/>
      <c r="C84" s="189"/>
      <c r="D84" s="187"/>
      <c r="E84" s="187"/>
      <c r="F84" s="187"/>
      <c r="G84" s="187"/>
    </row>
    <row r="85" spans="1:7" ht="13.5" thickBot="1">
      <c r="A85" s="65"/>
      <c r="B85" s="224" t="s">
        <v>86</v>
      </c>
      <c r="C85" s="224"/>
      <c r="D85" s="225">
        <f>SUM(D83:E84)</f>
        <v>35.95</v>
      </c>
      <c r="E85" s="225"/>
      <c r="F85" s="225">
        <f>SUM(F83:G84)</f>
        <v>32</v>
      </c>
      <c r="G85" s="225"/>
    </row>
    <row r="86" spans="1:5" ht="12.75">
      <c r="A86" s="11"/>
      <c r="B86" s="11" t="s">
        <v>90</v>
      </c>
      <c r="C86" s="11"/>
      <c r="D86" s="11"/>
      <c r="E86" s="11"/>
    </row>
    <row r="87" spans="1:5" ht="12.75">
      <c r="A87" s="11"/>
      <c r="B87" s="11" t="s">
        <v>36</v>
      </c>
      <c r="C87" s="11"/>
      <c r="D87" s="11"/>
      <c r="E87" s="11"/>
    </row>
    <row r="88" spans="2:4" ht="12.75">
      <c r="B88" s="66" t="s">
        <v>52</v>
      </c>
      <c r="C88" s="67"/>
      <c r="D88" s="67"/>
    </row>
    <row r="89" spans="1:5" ht="12.75">
      <c r="A89" s="11"/>
      <c r="B89" s="11"/>
      <c r="C89" s="11"/>
      <c r="D89" s="11"/>
      <c r="E89" s="11"/>
    </row>
    <row r="90" spans="2:3" ht="12.75">
      <c r="B90" s="14" t="s">
        <v>29</v>
      </c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9" spans="2:19" ht="17.25" customHeight="1">
      <c r="B99" s="231" t="s">
        <v>94</v>
      </c>
      <c r="C99" s="231"/>
      <c r="D99" s="231"/>
      <c r="E99" s="231"/>
      <c r="F99" s="231"/>
      <c r="G99" s="231"/>
      <c r="H99" s="231"/>
      <c r="S99" s="68"/>
    </row>
    <row r="100" spans="2:19" ht="17.25" customHeight="1">
      <c r="B100" s="76"/>
      <c r="C100" s="76"/>
      <c r="D100" s="76"/>
      <c r="E100" s="76"/>
      <c r="F100" s="76"/>
      <c r="G100" s="76"/>
      <c r="H100" s="76"/>
      <c r="S100" s="68"/>
    </row>
    <row r="101" spans="2:19" ht="17.25" customHeight="1">
      <c r="B101" s="76"/>
      <c r="C101" s="76"/>
      <c r="D101" s="76"/>
      <c r="E101" s="76"/>
      <c r="F101" s="76"/>
      <c r="G101" s="76"/>
      <c r="H101" s="76"/>
      <c r="S101" s="68"/>
    </row>
    <row r="102" spans="2:19" ht="17.25" customHeight="1">
      <c r="B102" s="76"/>
      <c r="C102" s="76"/>
      <c r="D102" s="76"/>
      <c r="E102" s="76"/>
      <c r="F102" s="76"/>
      <c r="G102" s="76"/>
      <c r="H102" s="76"/>
      <c r="S102" s="68"/>
    </row>
    <row r="103" spans="2:19" ht="17.25" customHeight="1">
      <c r="B103" s="76"/>
      <c r="C103" s="76"/>
      <c r="D103" s="76"/>
      <c r="E103" s="76"/>
      <c r="F103" s="76"/>
      <c r="G103" s="76"/>
      <c r="H103" s="76"/>
      <c r="S103" s="68"/>
    </row>
    <row r="104" spans="2:19" ht="17.25" customHeight="1">
      <c r="B104" s="76"/>
      <c r="C104" s="76"/>
      <c r="D104" s="76"/>
      <c r="E104" s="76"/>
      <c r="F104" s="76"/>
      <c r="G104" s="76"/>
      <c r="H104" s="76"/>
      <c r="S104" s="68"/>
    </row>
    <row r="105" spans="2:19" ht="17.25" customHeight="1">
      <c r="B105" s="76"/>
      <c r="C105" s="76"/>
      <c r="D105" s="76"/>
      <c r="E105" s="76"/>
      <c r="F105" s="76"/>
      <c r="G105" s="76"/>
      <c r="H105" s="76"/>
      <c r="S105" s="68"/>
    </row>
    <row r="106" spans="2:19" ht="17.25" customHeight="1">
      <c r="B106" s="76"/>
      <c r="C106" s="76"/>
      <c r="D106" s="76"/>
      <c r="E106" s="76"/>
      <c r="F106" s="76"/>
      <c r="G106" s="76"/>
      <c r="H106" s="76"/>
      <c r="S106" s="68"/>
    </row>
    <row r="107" spans="2:19" ht="17.25" customHeight="1">
      <c r="B107" s="76"/>
      <c r="C107" s="76"/>
      <c r="D107" s="76"/>
      <c r="E107" s="76"/>
      <c r="F107" s="76"/>
      <c r="G107" s="76"/>
      <c r="H107" s="76"/>
      <c r="S107" s="68"/>
    </row>
    <row r="108" ht="12" customHeight="1"/>
    <row r="109" spans="2:8" ht="12.75">
      <c r="B109" s="231" t="s">
        <v>95</v>
      </c>
      <c r="C109" s="231"/>
      <c r="D109" s="231"/>
      <c r="E109" s="231"/>
      <c r="F109" s="231"/>
      <c r="G109" s="231"/>
      <c r="H109" s="231"/>
    </row>
    <row r="110" spans="2:8" ht="12.75">
      <c r="B110" s="76"/>
      <c r="C110" s="76"/>
      <c r="D110" s="76"/>
      <c r="E110" s="76"/>
      <c r="F110" s="76"/>
      <c r="G110" s="76"/>
      <c r="H110" s="76"/>
    </row>
    <row r="111" spans="2:8" ht="12.75">
      <c r="B111" s="76"/>
      <c r="C111" s="76"/>
      <c r="D111" s="76"/>
      <c r="E111" s="76"/>
      <c r="F111" s="76"/>
      <c r="G111" s="76"/>
      <c r="H111" s="76"/>
    </row>
    <row r="112" spans="2:8" ht="12.75">
      <c r="B112" s="76"/>
      <c r="C112" s="76"/>
      <c r="D112" s="76"/>
      <c r="E112" s="76"/>
      <c r="F112" s="76"/>
      <c r="G112" s="76"/>
      <c r="H112" s="76"/>
    </row>
    <row r="113" spans="2:8" ht="12.75">
      <c r="B113" s="76"/>
      <c r="C113" s="76"/>
      <c r="D113" s="76"/>
      <c r="E113" s="76"/>
      <c r="F113" s="76"/>
      <c r="G113" s="76"/>
      <c r="H113" s="76"/>
    </row>
    <row r="114" spans="2:8" ht="12.75">
      <c r="B114" s="76"/>
      <c r="C114" s="76"/>
      <c r="D114" s="76"/>
      <c r="E114" s="76"/>
      <c r="F114" s="76"/>
      <c r="G114" s="76"/>
      <c r="H114" s="76"/>
    </row>
    <row r="115" spans="2:8" ht="12.75">
      <c r="B115" s="76"/>
      <c r="C115" s="76"/>
      <c r="D115" s="76"/>
      <c r="E115" s="76"/>
      <c r="F115" s="76"/>
      <c r="G115" s="76"/>
      <c r="H115" s="76"/>
    </row>
    <row r="116" spans="2:8" ht="12.75">
      <c r="B116" s="76"/>
      <c r="C116" s="76"/>
      <c r="D116" s="76"/>
      <c r="E116" s="76"/>
      <c r="F116" s="76"/>
      <c r="G116" s="76"/>
      <c r="H116" s="76"/>
    </row>
    <row r="117" spans="2:8" ht="12.75">
      <c r="B117" s="76"/>
      <c r="C117" s="76"/>
      <c r="D117" s="76"/>
      <c r="E117" s="76"/>
      <c r="F117" s="76"/>
      <c r="G117" s="76"/>
      <c r="H117" s="76"/>
    </row>
    <row r="118" spans="2:8" ht="12.75">
      <c r="B118" s="76"/>
      <c r="C118" s="76"/>
      <c r="D118" s="76"/>
      <c r="E118" s="76"/>
      <c r="F118" s="76"/>
      <c r="G118" s="76"/>
      <c r="H118" s="76"/>
    </row>
    <row r="119" spans="2:8" ht="12.75">
      <c r="B119" s="76"/>
      <c r="C119" s="76"/>
      <c r="D119" s="76"/>
      <c r="E119" s="76"/>
      <c r="F119" s="76"/>
      <c r="G119" s="76"/>
      <c r="H119" s="76"/>
    </row>
    <row r="120" spans="2:8" ht="12.75">
      <c r="B120" s="231" t="s">
        <v>96</v>
      </c>
      <c r="C120" s="231"/>
      <c r="D120" s="231"/>
      <c r="E120" s="231"/>
      <c r="F120" s="231"/>
      <c r="G120" s="231"/>
      <c r="H120" s="231"/>
    </row>
    <row r="121" spans="2:8" ht="12.75">
      <c r="B121" s="76"/>
      <c r="C121" s="76"/>
      <c r="D121" s="76"/>
      <c r="E121" s="76"/>
      <c r="F121" s="76"/>
      <c r="G121" s="76"/>
      <c r="H121" s="76"/>
    </row>
    <row r="122" spans="2:8" ht="12.75">
      <c r="B122" s="76"/>
      <c r="C122" s="76"/>
      <c r="D122" s="76"/>
      <c r="E122" s="76"/>
      <c r="F122" s="76"/>
      <c r="G122" s="76"/>
      <c r="H122" s="76"/>
    </row>
    <row r="123" spans="2:8" ht="12.75">
      <c r="B123" s="76"/>
      <c r="C123" s="76"/>
      <c r="D123" s="76"/>
      <c r="E123" s="76"/>
      <c r="F123" s="76"/>
      <c r="G123" s="76"/>
      <c r="H123" s="76"/>
    </row>
    <row r="127" spans="1:20" ht="12.75">
      <c r="A127" s="15"/>
      <c r="B127" s="15" t="s">
        <v>60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" t="s">
        <v>61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 t="s">
        <v>62</v>
      </c>
      <c r="C130" s="69">
        <f>E8/D8-1</f>
        <v>0.247222102122876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 t="s">
        <v>63</v>
      </c>
      <c r="C131" s="70"/>
      <c r="D131" s="70" t="str">
        <f aca="true" t="shared" si="34" ref="D131:S131">IF(D8=D9+D13,"Ок","Ошибка")</f>
        <v>Ок</v>
      </c>
      <c r="E131" s="70" t="str">
        <f t="shared" si="34"/>
        <v>Ок</v>
      </c>
      <c r="F131" s="70" t="str">
        <f t="shared" si="34"/>
        <v>Ок</v>
      </c>
      <c r="G131" s="70" t="str">
        <f t="shared" si="34"/>
        <v>Ок</v>
      </c>
      <c r="H131" s="70" t="str">
        <f t="shared" si="34"/>
        <v>Ок</v>
      </c>
      <c r="I131" s="70" t="str">
        <f t="shared" si="34"/>
        <v>Ок</v>
      </c>
      <c r="J131" s="70" t="str">
        <f t="shared" si="34"/>
        <v>Ок</v>
      </c>
      <c r="K131" s="70" t="str">
        <f t="shared" si="34"/>
        <v>Ок</v>
      </c>
      <c r="L131" s="70" t="str">
        <f t="shared" si="34"/>
        <v>Ок</v>
      </c>
      <c r="M131" s="70" t="str">
        <f t="shared" si="34"/>
        <v>Ок</v>
      </c>
      <c r="N131" s="70" t="str">
        <f t="shared" si="34"/>
        <v>Ок</v>
      </c>
      <c r="O131" s="70" t="str">
        <f t="shared" si="34"/>
        <v>Ок</v>
      </c>
      <c r="P131" s="70" t="str">
        <f t="shared" si="34"/>
        <v>Ок</v>
      </c>
      <c r="Q131" s="70" t="str">
        <f t="shared" si="34"/>
        <v>Ок</v>
      </c>
      <c r="R131" s="70" t="str">
        <f t="shared" si="34"/>
        <v>Ок</v>
      </c>
      <c r="S131" s="70" t="str">
        <f t="shared" si="34"/>
        <v>Ок</v>
      </c>
      <c r="T131" s="70" t="str">
        <f>IF(T8=T9+T13+T16,"Ок","Ошибка")</f>
        <v>Ок</v>
      </c>
    </row>
    <row r="132" spans="1:20" ht="12.75">
      <c r="A132" s="15"/>
      <c r="B132" s="15" t="s">
        <v>64</v>
      </c>
      <c r="C132" s="70"/>
      <c r="D132" s="70" t="str">
        <f>IF(D9=D10+D11,"Ок","Ошибка")</f>
        <v>Ок</v>
      </c>
      <c r="E132" s="70" t="str">
        <f aca="true" t="shared" si="35" ref="E132:S132">IF(E9=E10+E11,"Ок","Ошибка")</f>
        <v>Ок</v>
      </c>
      <c r="F132" s="70" t="str">
        <f t="shared" si="35"/>
        <v>Ок</v>
      </c>
      <c r="G132" s="70" t="str">
        <f t="shared" si="35"/>
        <v>Ок</v>
      </c>
      <c r="H132" s="70" t="str">
        <f t="shared" si="35"/>
        <v>Ок</v>
      </c>
      <c r="I132" s="70" t="str">
        <f t="shared" si="35"/>
        <v>Ок</v>
      </c>
      <c r="J132" s="70" t="str">
        <f t="shared" si="35"/>
        <v>Ок</v>
      </c>
      <c r="K132" s="70" t="str">
        <f t="shared" si="35"/>
        <v>Ок</v>
      </c>
      <c r="L132" s="70" t="str">
        <f t="shared" si="35"/>
        <v>Ок</v>
      </c>
      <c r="M132" s="70" t="str">
        <f t="shared" si="35"/>
        <v>Ок</v>
      </c>
      <c r="N132" s="70" t="str">
        <f t="shared" si="35"/>
        <v>Ок</v>
      </c>
      <c r="O132" s="70" t="str">
        <f t="shared" si="35"/>
        <v>Ок</v>
      </c>
      <c r="P132" s="70" t="str">
        <f t="shared" si="35"/>
        <v>Ок</v>
      </c>
      <c r="Q132" s="70" t="str">
        <f t="shared" si="35"/>
        <v>Ок</v>
      </c>
      <c r="R132" s="70" t="str">
        <f t="shared" si="35"/>
        <v>Ок</v>
      </c>
      <c r="S132" s="70" t="str">
        <f t="shared" si="35"/>
        <v>Ок</v>
      </c>
      <c r="T132" s="70" t="str">
        <f>IF(T9=T10+T11,"Ок","Ошибка")</f>
        <v>Ок</v>
      </c>
    </row>
    <row r="133" spans="1:20" ht="12.75">
      <c r="A133" s="15"/>
      <c r="B133" s="15" t="s">
        <v>65</v>
      </c>
      <c r="C133" s="15"/>
      <c r="D133" s="70" t="str">
        <f aca="true" t="shared" si="36" ref="D133:S133">IF(D13=D14+D15,"Ок","Ошибка")</f>
        <v>Ок</v>
      </c>
      <c r="E133" s="70" t="str">
        <f t="shared" si="36"/>
        <v>Ок</v>
      </c>
      <c r="F133" s="70" t="str">
        <f t="shared" si="36"/>
        <v>Ок</v>
      </c>
      <c r="G133" s="70" t="str">
        <f t="shared" si="36"/>
        <v>Ок</v>
      </c>
      <c r="H133" s="70" t="str">
        <f t="shared" si="36"/>
        <v>Ок</v>
      </c>
      <c r="I133" s="70" t="str">
        <f t="shared" si="36"/>
        <v>Ок</v>
      </c>
      <c r="J133" s="70" t="str">
        <f t="shared" si="36"/>
        <v>Ок</v>
      </c>
      <c r="K133" s="70" t="str">
        <f t="shared" si="36"/>
        <v>Ок</v>
      </c>
      <c r="L133" s="70" t="str">
        <f t="shared" si="36"/>
        <v>Ок</v>
      </c>
      <c r="M133" s="70" t="str">
        <f t="shared" si="36"/>
        <v>Ок</v>
      </c>
      <c r="N133" s="70" t="str">
        <f t="shared" si="36"/>
        <v>Ок</v>
      </c>
      <c r="O133" s="70" t="str">
        <f t="shared" si="36"/>
        <v>Ок</v>
      </c>
      <c r="P133" s="70" t="str">
        <f t="shared" si="36"/>
        <v>Ок</v>
      </c>
      <c r="Q133" s="70" t="str">
        <f t="shared" si="36"/>
        <v>Ок</v>
      </c>
      <c r="R133" s="70" t="str">
        <f t="shared" si="36"/>
        <v>Ок</v>
      </c>
      <c r="S133" s="70" t="str">
        <f t="shared" si="36"/>
        <v>Ок</v>
      </c>
      <c r="T133" s="70" t="str">
        <f>IF(T13=T14+T15,"Ок","Ошибка")</f>
        <v>Ок</v>
      </c>
    </row>
    <row r="134" spans="1:20" ht="12.75">
      <c r="A134" s="15"/>
      <c r="B134" s="15" t="s">
        <v>66</v>
      </c>
      <c r="C134" s="15"/>
      <c r="D134" s="70" t="str">
        <f>IF(D8=J31,"Ок","Ошибка")</f>
        <v>Ок</v>
      </c>
      <c r="E134" s="70" t="str">
        <f>IF(E8=K31,"Ок","Ошибка")</f>
        <v>Ок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 t="s">
        <v>67</v>
      </c>
      <c r="C135" s="15"/>
      <c r="D135" s="70" t="str">
        <f aca="true" t="shared" si="37" ref="D135:E137">IF(D13=D58,"Ок","Ошибка")</f>
        <v>Ок</v>
      </c>
      <c r="E135" s="70" t="str">
        <f t="shared" si="37"/>
        <v>Ок</v>
      </c>
      <c r="F135" s="70" t="str">
        <f>IF(D58=D77,"Ок","Ошибка")</f>
        <v>Ок</v>
      </c>
      <c r="G135" s="70" t="str">
        <f>IF(E58=E77,"Ок","Ошибка")</f>
        <v>Ок</v>
      </c>
      <c r="H135" s="70" t="str">
        <f>IF(F58=F77,"Ок","Ошибка")</f>
        <v>Ок</v>
      </c>
      <c r="I135" s="70" t="str">
        <f>IF(G58=G77,"Ок","Ошибка")</f>
        <v>Ок</v>
      </c>
      <c r="J135" s="70" t="str">
        <f>IF(D16=F58,"Ок","Ошибка")</f>
        <v>Ок</v>
      </c>
      <c r="K135" s="70" t="str">
        <f>IF(E16=G58,"Ок","Ошибка")</f>
        <v>Ок</v>
      </c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 t="s">
        <v>68</v>
      </c>
      <c r="C136" s="15"/>
      <c r="D136" s="70" t="str">
        <f t="shared" si="37"/>
        <v>Ок</v>
      </c>
      <c r="E136" s="70" t="str">
        <f t="shared" si="37"/>
        <v>Ок</v>
      </c>
      <c r="F136" s="70" t="str">
        <f>IF(D59=D78,"Ок","Ошибка")</f>
        <v>Ок</v>
      </c>
      <c r="G136" s="70" t="str">
        <f aca="true" t="shared" si="38" ref="G136:I137">IF(E59=E78,"Ок","Ошибка")</f>
        <v>Ок</v>
      </c>
      <c r="H136" s="70" t="str">
        <f t="shared" si="38"/>
        <v>Ок</v>
      </c>
      <c r="I136" s="70" t="str">
        <f t="shared" si="38"/>
        <v>Ок</v>
      </c>
      <c r="J136" s="70" t="str">
        <f>IF(F58=F77,"Ок","Ошибка")</f>
        <v>Ок</v>
      </c>
      <c r="K136" s="70" t="str">
        <f>IF(G58=G77,"Ок","Ошибка")</f>
        <v>Ок</v>
      </c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 t="s">
        <v>69</v>
      </c>
      <c r="C137" s="15"/>
      <c r="D137" s="70" t="str">
        <f t="shared" si="37"/>
        <v>Ок</v>
      </c>
      <c r="E137" s="70" t="str">
        <f t="shared" si="37"/>
        <v>Ок</v>
      </c>
      <c r="F137" s="70" t="str">
        <f>IF(D60=D79,"Ок","Ошибка")</f>
        <v>Ок</v>
      </c>
      <c r="G137" s="70" t="str">
        <f>IF(E60=E79,"Ок","Ошибка")</f>
        <v>Ок</v>
      </c>
      <c r="H137" s="70" t="str">
        <f t="shared" si="38"/>
        <v>Ок</v>
      </c>
      <c r="I137" s="70" t="str">
        <f t="shared" si="38"/>
        <v>Ок</v>
      </c>
      <c r="J137" s="70"/>
      <c r="K137" s="70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" t="s">
        <v>47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 t="s">
        <v>70</v>
      </c>
      <c r="C140" s="15"/>
      <c r="D140" s="70" t="str">
        <f>IF(F85&gt;=H58+J58,"Ок","Ошибка")</f>
        <v>Ок</v>
      </c>
      <c r="E140" s="70" t="str">
        <f>IF(F85&gt;=I58+K58,"Ок","Ошибка")</f>
        <v>Ок</v>
      </c>
      <c r="F140" s="70" t="str">
        <f>IF(H58=H77,"Ок","Ошибка")</f>
        <v>Ок</v>
      </c>
      <c r="G140" s="70" t="str">
        <f>IF(I58=I77,"Ок","Ошибка")</f>
        <v>Ок</v>
      </c>
      <c r="H140" s="70" t="str">
        <f>IF(J58=J77,"Ок","Ошибка")</f>
        <v>Ок</v>
      </c>
      <c r="I140" s="70" t="str">
        <f>IF(K58=K77,"Ок","Ошибка")</f>
        <v>Ок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 t="s">
        <v>71</v>
      </c>
      <c r="C141" s="15"/>
      <c r="D141" s="70" t="str">
        <f>IF(H58&gt;=L58,"Ок","Ошибка")</f>
        <v>Ок</v>
      </c>
      <c r="E141" s="70" t="str">
        <f>IF(I58&gt;=M58,"Ок","Ошибка")</f>
        <v>Ок</v>
      </c>
      <c r="F141" s="70" t="str">
        <f>IF(L58=L77,"Ок","Ошибка")</f>
        <v>Ок</v>
      </c>
      <c r="G141" s="70" t="str">
        <f>IF(M58=M77,"Ок","Ошибка")</f>
        <v>Ок</v>
      </c>
      <c r="H141" s="70" t="str">
        <f>IF(N58=N77,"Ок","Ошибка")</f>
        <v>Ок</v>
      </c>
      <c r="I141" s="70" t="str">
        <f>IF(O58=O77,"Ок","Ошибка")</f>
        <v>Ок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 t="s">
        <v>63</v>
      </c>
      <c r="C142" s="15"/>
      <c r="D142" s="70" t="str">
        <f>IF(D18=D19+D23,"Ок","Ошибка")</f>
        <v>Ок</v>
      </c>
      <c r="E142" s="70" t="str">
        <f aca="true" t="shared" si="39" ref="E142:S142">IF(E18=E19+E23,"Ок","Ошибка")</f>
        <v>Ок</v>
      </c>
      <c r="F142" s="70" t="str">
        <f t="shared" si="39"/>
        <v>Ок</v>
      </c>
      <c r="G142" s="70" t="str">
        <f t="shared" si="39"/>
        <v>Ок</v>
      </c>
      <c r="H142" s="70" t="str">
        <f t="shared" si="39"/>
        <v>Ок</v>
      </c>
      <c r="I142" s="70" t="str">
        <f t="shared" si="39"/>
        <v>Ок</v>
      </c>
      <c r="J142" s="70" t="str">
        <f t="shared" si="39"/>
        <v>Ок</v>
      </c>
      <c r="K142" s="70" t="str">
        <f t="shared" si="39"/>
        <v>Ок</v>
      </c>
      <c r="L142" s="70" t="str">
        <f t="shared" si="39"/>
        <v>Ок</v>
      </c>
      <c r="M142" s="70" t="str">
        <f t="shared" si="39"/>
        <v>Ок</v>
      </c>
      <c r="N142" s="70" t="str">
        <f t="shared" si="39"/>
        <v>Ок</v>
      </c>
      <c r="O142" s="70" t="str">
        <f t="shared" si="39"/>
        <v>Ок</v>
      </c>
      <c r="P142" s="70" t="str">
        <f t="shared" si="39"/>
        <v>Ок</v>
      </c>
      <c r="Q142" s="70" t="str">
        <f t="shared" si="39"/>
        <v>Ок</v>
      </c>
      <c r="R142" s="70" t="str">
        <f t="shared" si="39"/>
        <v>Ок</v>
      </c>
      <c r="S142" s="70" t="str">
        <f t="shared" si="39"/>
        <v>Ок</v>
      </c>
      <c r="T142" s="70" t="str">
        <f>IF(T18=T19+T23+T26,"Ок","Ошибка")</f>
        <v>Ок</v>
      </c>
    </row>
    <row r="143" spans="1:20" ht="12.75">
      <c r="A143" s="15"/>
      <c r="B143" s="15" t="s">
        <v>64</v>
      </c>
      <c r="C143" s="15"/>
      <c r="D143" s="70" t="str">
        <f>IF(D19=D20+D21,"Ок","Ошибка")</f>
        <v>Ок</v>
      </c>
      <c r="E143" s="70" t="str">
        <f aca="true" t="shared" si="40" ref="E143:S143">IF(E19=E20+E21,"Ок","Ошибка")</f>
        <v>Ок</v>
      </c>
      <c r="F143" s="70" t="str">
        <f t="shared" si="40"/>
        <v>Ок</v>
      </c>
      <c r="G143" s="70" t="str">
        <f t="shared" si="40"/>
        <v>Ок</v>
      </c>
      <c r="H143" s="70" t="str">
        <f t="shared" si="40"/>
        <v>Ок</v>
      </c>
      <c r="I143" s="70" t="str">
        <f t="shared" si="40"/>
        <v>Ок</v>
      </c>
      <c r="J143" s="70" t="str">
        <f t="shared" si="40"/>
        <v>Ок</v>
      </c>
      <c r="K143" s="70" t="str">
        <f t="shared" si="40"/>
        <v>Ок</v>
      </c>
      <c r="L143" s="70" t="str">
        <f t="shared" si="40"/>
        <v>Ок</v>
      </c>
      <c r="M143" s="70" t="str">
        <f t="shared" si="40"/>
        <v>Ок</v>
      </c>
      <c r="N143" s="70" t="str">
        <f t="shared" si="40"/>
        <v>Ок</v>
      </c>
      <c r="O143" s="70" t="str">
        <f t="shared" si="40"/>
        <v>Ок</v>
      </c>
      <c r="P143" s="70" t="str">
        <f t="shared" si="40"/>
        <v>Ок</v>
      </c>
      <c r="Q143" s="70" t="str">
        <f t="shared" si="40"/>
        <v>Ок</v>
      </c>
      <c r="R143" s="70" t="str">
        <f t="shared" si="40"/>
        <v>Ок</v>
      </c>
      <c r="S143" s="70" t="str">
        <f t="shared" si="40"/>
        <v>Ок</v>
      </c>
      <c r="T143" s="70" t="str">
        <f>IF(T19=T20+T21,"Ок","Ошибка")</f>
        <v>Ок</v>
      </c>
    </row>
    <row r="144" spans="1:20" ht="12.75">
      <c r="A144" s="15"/>
      <c r="B144" s="15" t="s">
        <v>65</v>
      </c>
      <c r="C144" s="15"/>
      <c r="D144" s="70" t="str">
        <f>IF(D23=D24+D25,"Ок","Ошибка")</f>
        <v>Ок</v>
      </c>
      <c r="E144" s="70" t="str">
        <f aca="true" t="shared" si="41" ref="E144:S144">IF(E23=E24+E25,"Ок","Ошибка")</f>
        <v>Ок</v>
      </c>
      <c r="F144" s="70" t="str">
        <f t="shared" si="41"/>
        <v>Ок</v>
      </c>
      <c r="G144" s="70" t="str">
        <f t="shared" si="41"/>
        <v>Ок</v>
      </c>
      <c r="H144" s="70" t="str">
        <f t="shared" si="41"/>
        <v>Ок</v>
      </c>
      <c r="I144" s="70" t="str">
        <f t="shared" si="41"/>
        <v>Ок</v>
      </c>
      <c r="J144" s="70" t="str">
        <f t="shared" si="41"/>
        <v>Ок</v>
      </c>
      <c r="K144" s="70" t="str">
        <f t="shared" si="41"/>
        <v>Ок</v>
      </c>
      <c r="L144" s="70" t="str">
        <f t="shared" si="41"/>
        <v>Ок</v>
      </c>
      <c r="M144" s="70" t="str">
        <f t="shared" si="41"/>
        <v>Ок</v>
      </c>
      <c r="N144" s="70" t="str">
        <f t="shared" si="41"/>
        <v>Ок</v>
      </c>
      <c r="O144" s="70" t="str">
        <f t="shared" si="41"/>
        <v>Ок</v>
      </c>
      <c r="P144" s="70" t="str">
        <f t="shared" si="41"/>
        <v>Ок</v>
      </c>
      <c r="Q144" s="70" t="str">
        <f t="shared" si="41"/>
        <v>Ок</v>
      </c>
      <c r="R144" s="70" t="str">
        <f t="shared" si="41"/>
        <v>Ок</v>
      </c>
      <c r="S144" s="70" t="str">
        <f t="shared" si="41"/>
        <v>Ок</v>
      </c>
      <c r="T144" s="70" t="str">
        <f>IF(T23=T24+T25,"Ок","Ошибка")</f>
        <v>Ок</v>
      </c>
    </row>
    <row r="145" spans="1:20" ht="12.75">
      <c r="A145" s="15"/>
      <c r="B145" s="15" t="s">
        <v>67</v>
      </c>
      <c r="C145" s="15"/>
      <c r="D145" s="70" t="str">
        <f aca="true" t="shared" si="42" ref="D145:E147">IF(D23=L58,"Ок","Ошибка")</f>
        <v>Ок</v>
      </c>
      <c r="E145" s="70" t="str">
        <f t="shared" si="42"/>
        <v>Ок</v>
      </c>
      <c r="F145" s="70" t="str">
        <f aca="true" t="shared" si="43" ref="F145:I147">IF(L58=L77,"Ок","Ошибка")</f>
        <v>Ок</v>
      </c>
      <c r="G145" s="70" t="str">
        <f t="shared" si="43"/>
        <v>Ок</v>
      </c>
      <c r="H145" s="70" t="str">
        <f t="shared" si="43"/>
        <v>Ок</v>
      </c>
      <c r="I145" s="70" t="str">
        <f t="shared" si="43"/>
        <v>Ок</v>
      </c>
      <c r="J145" s="70" t="str">
        <f>IF(D26=N58,"Ок","Ошибка")</f>
        <v>Ок</v>
      </c>
      <c r="K145" s="70" t="str">
        <f>IF(E26=O58,"Ок","Ошибка")</f>
        <v>Ок</v>
      </c>
      <c r="L145" s="70"/>
      <c r="M145" s="70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 t="s">
        <v>68</v>
      </c>
      <c r="C146" s="15"/>
      <c r="D146" s="70" t="str">
        <f t="shared" si="42"/>
        <v>Ок</v>
      </c>
      <c r="E146" s="70" t="str">
        <f t="shared" si="42"/>
        <v>Ок</v>
      </c>
      <c r="F146" s="70" t="str">
        <f t="shared" si="43"/>
        <v>Ок</v>
      </c>
      <c r="G146" s="70" t="str">
        <f t="shared" si="43"/>
        <v>Ок</v>
      </c>
      <c r="H146" s="70" t="str">
        <f t="shared" si="43"/>
        <v>Ок</v>
      </c>
      <c r="I146" s="70" t="str">
        <f t="shared" si="43"/>
        <v>Ок</v>
      </c>
      <c r="J146" s="70" t="str">
        <f>IF(N58=N77,"Ок","Ошибка")</f>
        <v>Ок</v>
      </c>
      <c r="K146" s="70" t="str">
        <f>IF(O58=O77,"Ок","Ошибка")</f>
        <v>Ок</v>
      </c>
      <c r="L146" s="70"/>
      <c r="M146" s="70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 t="s">
        <v>69</v>
      </c>
      <c r="C147" s="15"/>
      <c r="D147" s="70" t="str">
        <f t="shared" si="42"/>
        <v>Ок</v>
      </c>
      <c r="E147" s="70" t="str">
        <f t="shared" si="42"/>
        <v>Ок</v>
      </c>
      <c r="F147" s="70" t="str">
        <f t="shared" si="43"/>
        <v>Ок</v>
      </c>
      <c r="G147" s="70" t="str">
        <f t="shared" si="43"/>
        <v>Ок</v>
      </c>
      <c r="H147" s="70" t="str">
        <f t="shared" si="43"/>
        <v>Ок</v>
      </c>
      <c r="I147" s="70" t="str">
        <f t="shared" si="43"/>
        <v>Ок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="15" customFormat="1" ht="12.75"/>
    <row r="149" spans="2:4" s="15" customFormat="1" ht="12.75">
      <c r="B149" s="15" t="s">
        <v>72</v>
      </c>
      <c r="C149" s="48">
        <f>D8*1000/D18</f>
        <v>8754.35276305829</v>
      </c>
      <c r="D149" s="48">
        <f>E8*1000/E18</f>
        <v>8547.892436476775</v>
      </c>
    </row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</sheetData>
  <sheetProtection/>
  <mergeCells count="64">
    <mergeCell ref="B109:H109"/>
    <mergeCell ref="B120:H120"/>
    <mergeCell ref="L44:M44"/>
    <mergeCell ref="J44:K44"/>
    <mergeCell ref="B44:C45"/>
    <mergeCell ref="D63:E63"/>
    <mergeCell ref="F44:G44"/>
    <mergeCell ref="A62:O62"/>
    <mergeCell ref="N63:O63"/>
    <mergeCell ref="A44:A45"/>
    <mergeCell ref="R37:S37"/>
    <mergeCell ref="R32:S32"/>
    <mergeCell ref="N39:Q39"/>
    <mergeCell ref="N44:O44"/>
    <mergeCell ref="H44:I44"/>
    <mergeCell ref="B99:H99"/>
    <mergeCell ref="N34:Q34"/>
    <mergeCell ref="R34:S34"/>
    <mergeCell ref="N35:Q35"/>
    <mergeCell ref="N36:Q36"/>
    <mergeCell ref="N31:Q31"/>
    <mergeCell ref="H29:I29"/>
    <mergeCell ref="R35:S35"/>
    <mergeCell ref="N33:Q33"/>
    <mergeCell ref="M29:S29"/>
    <mergeCell ref="F29:G29"/>
    <mergeCell ref="R36:S36"/>
    <mergeCell ref="B85:C85"/>
    <mergeCell ref="D85:E85"/>
    <mergeCell ref="F85:G85"/>
    <mergeCell ref="F84:G84"/>
    <mergeCell ref="R30:S30"/>
    <mergeCell ref="B63:C64"/>
    <mergeCell ref="J63:K63"/>
    <mergeCell ref="N38:Q38"/>
    <mergeCell ref="N32:Q32"/>
    <mergeCell ref="R38:S38"/>
    <mergeCell ref="R39:S39"/>
    <mergeCell ref="K42:M42"/>
    <mergeCell ref="L63:M63"/>
    <mergeCell ref="D44:E44"/>
    <mergeCell ref="R31:S31"/>
    <mergeCell ref="R33:S33"/>
    <mergeCell ref="F63:G63"/>
    <mergeCell ref="H63:I63"/>
    <mergeCell ref="B42:H42"/>
    <mergeCell ref="A63:A64"/>
    <mergeCell ref="C28:C30"/>
    <mergeCell ref="D28:I28"/>
    <mergeCell ref="B28:B30"/>
    <mergeCell ref="A28:A30"/>
    <mergeCell ref="A43:O43"/>
    <mergeCell ref="N37:Q37"/>
    <mergeCell ref="D29:E29"/>
    <mergeCell ref="J28:K29"/>
    <mergeCell ref="N30:Q30"/>
    <mergeCell ref="D84:E84"/>
    <mergeCell ref="F83:G83"/>
    <mergeCell ref="B84:C84"/>
    <mergeCell ref="B82:C82"/>
    <mergeCell ref="D82:E82"/>
    <mergeCell ref="D83:E83"/>
    <mergeCell ref="F82:G82"/>
    <mergeCell ref="B83:C83"/>
  </mergeCells>
  <conditionalFormatting sqref="B145:B147 B139 D134:E134 B134:B137 U163:IV165 U152:IV154 D140:I141 D145:I147 D135:K137 A142:T144 A131:T133">
    <cfRule type="containsText" priority="7" dxfId="4" operator="containsText" stopIfTrue="1" text="Ошибка">
      <formula>NOT(ISERROR(SEARCH("Ошибка",A131)))</formula>
    </cfRule>
  </conditionalFormatting>
  <conditionalFormatting sqref="B145:B147 B139 D134:E134 B134:B137 D140:I141 D145:I147 D135:K137">
    <cfRule type="containsText" priority="3" dxfId="4" operator="containsText" stopIfTrue="1" text="Ошибка">
      <formula>NOT(ISERROR(SEARCH("Ошибка",B134)))</formula>
    </cfRule>
  </conditionalFormatting>
  <conditionalFormatting sqref="J145:M146">
    <cfRule type="containsText" priority="2" dxfId="4" operator="containsText" stopIfTrue="1" text="Ошибка">
      <formula>NOT(ISERROR(SEARCH("Ошибка",J145)))</formula>
    </cfRule>
  </conditionalFormatting>
  <conditionalFormatting sqref="J145:M146">
    <cfRule type="containsText" priority="1" dxfId="4" operator="containsText" stopIfTrue="1" text="Ошибка">
      <formula>NOT(ISERROR(SEARCH("Ошибка",J145)))</formula>
    </cfRule>
  </conditionalFormatting>
  <dataValidations count="1">
    <dataValidation type="decimal" allowBlank="1" showInputMessage="1" showErrorMessage="1" sqref="M9:R9 F9:K9 F19:K19 M19:R19">
      <formula1>0</formula1>
      <formula2>1000000000000000</formula2>
    </dataValidation>
  </dataValidations>
  <printOptions/>
  <pageMargins left="0.1968503937007874" right="0" top="0.4330708661417323" bottom="0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Мамаев Вадим Юрьевич</dc:creator>
  <cp:keywords/>
  <dc:description/>
  <cp:lastModifiedBy>Андрей Кравченко</cp:lastModifiedBy>
  <cp:lastPrinted>2021-04-05T09:13:37Z</cp:lastPrinted>
  <dcterms:created xsi:type="dcterms:W3CDTF">2009-03-11T07:47:12Z</dcterms:created>
  <dcterms:modified xsi:type="dcterms:W3CDTF">2021-04-06T08:55:26Z</dcterms:modified>
  <cp:category/>
  <cp:version/>
  <cp:contentType/>
  <cp:contentStatus/>
</cp:coreProperties>
</file>