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activeTab="1"/>
  </bookViews>
  <sheets>
    <sheet name="№3" sheetId="1" r:id="rId1"/>
    <sheet name="№4" sheetId="2" r:id="rId2"/>
    <sheet name="XLR_NoRangeSheet" sheetId="3" state="veryHidden" r:id="rId3"/>
  </sheets>
  <definedNames>
    <definedName name="range_dat">#REF!</definedName>
    <definedName name="title_PES" hidden="1">'XLR_NoRangeSheet'!$B$6</definedName>
    <definedName name="title_SUB" hidden="1">'XLR_NoRangeSheet'!$C$6</definedName>
    <definedName name="XLR_ERRNAMESTR" hidden="1">'XLR_NoRangeSheet'!$B$5</definedName>
    <definedName name="XLR_VERSION" hidden="1">'XLR_NoRangeSheet'!$A$5</definedName>
    <definedName name="_xlnm.Print_Area" localSheetId="0">'№3'!$A$1:$T$49</definedName>
    <definedName name="_xlnm.Print_Area" localSheetId="1">'№4'!$A$1:$I$33</definedName>
  </definedNames>
  <calcPr fullCalcOnLoad="1"/>
</workbook>
</file>

<file path=xl/sharedStrings.xml><?xml version="1.0" encoding="utf-8"?>
<sst xmlns="http://schemas.openxmlformats.org/spreadsheetml/2006/main" count="315" uniqueCount="115">
  <si>
    <t>4.4, Standard  (build 124-AX)</t>
  </si>
  <si>
    <t>title</t>
  </si>
  <si>
    <t xml:space="preserve">Рязанское отделение РЭСК                                         </t>
  </si>
  <si>
    <t xml:space="preserve">                                                                 </t>
  </si>
  <si>
    <t>Итого</t>
  </si>
  <si>
    <t>№              п/п</t>
  </si>
  <si>
    <t>График</t>
  </si>
  <si>
    <t>Потребитель</t>
  </si>
  <si>
    <t>персоналом потребителя), ОВБ - персоналом ОВБ, ДД - персоналом с дежурством на дому.</t>
  </si>
  <si>
    <t>___________________________</t>
  </si>
  <si>
    <t>нар. Итог</t>
  </si>
  <si>
    <t>осн потреб</t>
  </si>
  <si>
    <t>нагр.</t>
  </si>
  <si>
    <t>присое-е</t>
  </si>
  <si>
    <t>#</t>
  </si>
  <si>
    <t>№ очереди</t>
  </si>
  <si>
    <t>Нагрузка -нарастающий итог,                                МВт</t>
  </si>
  <si>
    <r>
      <t>Способ ввода графиков</t>
    </r>
    <r>
      <rPr>
        <b/>
        <vertAlign val="superscript"/>
        <sz val="12"/>
        <rFont val="Arial CYR"/>
        <family val="2"/>
      </rPr>
      <t>1</t>
    </r>
  </si>
  <si>
    <t>временного отключения потребления</t>
  </si>
  <si>
    <t>Утверждаю</t>
  </si>
  <si>
    <r>
      <t>1</t>
    </r>
    <r>
      <rPr>
        <b/>
        <sz val="11"/>
        <rFont val="Arial Cyr"/>
        <family val="2"/>
      </rPr>
      <t xml:space="preserve">Заполняется: ДУ - с использованием дистанционного управления, ОП - постоянным оперативным персоналом энергообъекта (в том числе </t>
    </r>
  </si>
  <si>
    <t>Наименование фидера, № ТП</t>
  </si>
  <si>
    <t>Наименование подстанции (питающий центр)</t>
  </si>
  <si>
    <t>Нагрузка фидера (ТП), МВт</t>
  </si>
  <si>
    <r>
      <t xml:space="preserve">Время отключения </t>
    </r>
    <r>
      <rPr>
        <b/>
        <vertAlign val="superscript"/>
        <sz val="12"/>
        <rFont val="Arial CYR"/>
        <family val="2"/>
      </rPr>
      <t>2, мин</t>
    </r>
  </si>
  <si>
    <t>( наименование вторичного получателя команд об аварийных ограничениях)</t>
  </si>
  <si>
    <t xml:space="preserve">Время отключения 5 мин ставить при условии возможности отключения фидеров с использованием ДУ (дистанционный ввод графика </t>
  </si>
  <si>
    <t>временного отключения потребления, подачей одной команды ТУ на каждую очередь).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</si>
  <si>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</si>
  <si>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</si>
  <si>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</si>
  <si>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</si>
  <si>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</si>
  <si>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</si>
  <si>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</si>
  <si>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</si>
  <si>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</si>
  <si>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</si>
  <si>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Суточное потребление эл. энергии потребителя, тыс.кВт*ч.</t>
  </si>
  <si>
    <t>Аварийная броня, тыс.кВт*ч.</t>
  </si>
  <si>
    <t>Технологическая броня, тыс.кВт*ч.</t>
  </si>
  <si>
    <t>Отопление, не относящееся к АБ и ТБ, тыс.кВт*ч.</t>
  </si>
  <si>
    <t>№ фидера</t>
  </si>
  <si>
    <t>№ РП (ТП)</t>
  </si>
  <si>
    <t>Итого **</t>
  </si>
  <si>
    <t>Величина ограничения *, т.кВт*ч</t>
  </si>
  <si>
    <t>* -определяется по формуле:10=6-7-8-9</t>
  </si>
  <si>
    <r>
      <t>* *-</t>
    </r>
    <r>
      <rPr>
        <b/>
        <sz val="10"/>
        <rFont val="Arial Cyr"/>
        <family val="0"/>
      </rPr>
      <t>Заполняется нарастающим итогом</t>
    </r>
  </si>
  <si>
    <t>(название ВПК)</t>
  </si>
  <si>
    <t>Очередь ограничения, тыс.кВт.ч.</t>
  </si>
  <si>
    <t>Приложение № 4-ВПК</t>
  </si>
  <si>
    <t>Приложение №3-ВПК</t>
  </si>
  <si>
    <r>
      <t>2</t>
    </r>
    <r>
      <rPr>
        <b/>
        <sz val="11"/>
        <rFont val="Arial Cyr"/>
        <family val="2"/>
      </rPr>
      <t>Время отключения фидера с момента отдачи команды диспетчером ЦУС филиала "Рязаньэнерго" ПАО "МРСК Центра и Приволжья</t>
    </r>
  </si>
  <si>
    <t>Потребители</t>
  </si>
  <si>
    <t xml:space="preserve">                     (роспись, печать)            (расшифровка)</t>
  </si>
  <si>
    <t>Совмещение с графиком ограничения режима потребления эл.мощности, МВт</t>
  </si>
  <si>
    <t>"______"_______________2021 г.</t>
  </si>
  <si>
    <t>ограничения режима потребления электрической энергии</t>
  </si>
  <si>
    <t>Генеральный директор ООО "Энергопром 21"</t>
  </si>
  <si>
    <t>______________ М.С. Шевченко</t>
  </si>
  <si>
    <t>_________________</t>
  </si>
  <si>
    <t>(подпись, печать)            (расшифровка)</t>
  </si>
  <si>
    <t>по ООО "Энергопром 21" на 2021-2022 годы</t>
  </si>
  <si>
    <t xml:space="preserve">_________________ </t>
  </si>
  <si>
    <t>ДТЭЦ</t>
  </si>
  <si>
    <t>ф.323</t>
  </si>
  <si>
    <t>ф.440</t>
  </si>
  <si>
    <t>ф.446</t>
  </si>
  <si>
    <t>ОП</t>
  </si>
  <si>
    <t>20 мин.</t>
  </si>
  <si>
    <t>ООО "Дом полимер"</t>
  </si>
  <si>
    <t>ТП-4</t>
  </si>
  <si>
    <t>ИП Шевченко А.Г.</t>
  </si>
  <si>
    <t>ТП-10/1</t>
  </si>
  <si>
    <t>ТП-11</t>
  </si>
  <si>
    <t>ТП-14</t>
  </si>
  <si>
    <t>ТП-16</t>
  </si>
  <si>
    <t>ТП-17</t>
  </si>
  <si>
    <t>ТП-20</t>
  </si>
  <si>
    <t>ТП-20/2</t>
  </si>
  <si>
    <t>ТП-21</t>
  </si>
  <si>
    <t>ТП-27</t>
  </si>
  <si>
    <t>ТП-30</t>
  </si>
  <si>
    <t>ТП-32</t>
  </si>
  <si>
    <t>ООО "Аврора"</t>
  </si>
  <si>
    <t>РП-5 яч.20</t>
  </si>
  <si>
    <t>ООО "ЭКОГАЗ"</t>
  </si>
  <si>
    <t>РП-6 яч.13</t>
  </si>
  <si>
    <t>РП-6 яч.14</t>
  </si>
  <si>
    <t>ООО "НПО "ЗЭРС"</t>
  </si>
  <si>
    <t>РП-4 яч.5</t>
  </si>
  <si>
    <t>РП-3 яч.13</t>
  </si>
  <si>
    <t>ООО "Феррум"</t>
  </si>
  <si>
    <t>ТП-22</t>
  </si>
  <si>
    <t>ООО "Р-ПРОФ"</t>
  </si>
  <si>
    <t>ТП-23</t>
  </si>
  <si>
    <t>ООО "Кондрата"</t>
  </si>
  <si>
    <t>ПАО "МТС"</t>
  </si>
  <si>
    <t>ГБУ РО "Консультативно-диагностический центр"</t>
  </si>
  <si>
    <t>ООО "Рязсельмаш"</t>
  </si>
  <si>
    <t>ООО "Импульс"</t>
  </si>
  <si>
    <t>Богданова Наталья Викторовна</t>
  </si>
  <si>
    <t>ООО "ССКТ"</t>
  </si>
  <si>
    <t>ООО "Биоспектр" 044</t>
  </si>
  <si>
    <t>ООО "Биоспектр" 222</t>
  </si>
  <si>
    <t>ООО "Биоспектр" 307</t>
  </si>
  <si>
    <t>ООО "Форм Тек" 379</t>
  </si>
  <si>
    <t>ООО "Форм Тек" 952</t>
  </si>
  <si>
    <t>х</t>
  </si>
  <si>
    <t>ф.452</t>
  </si>
  <si>
    <t>ф.303</t>
  </si>
  <si>
    <t>Х</t>
  </si>
  <si>
    <t>Заместитель Генерального директора по электрохозяйству ООО "Энергопром 21"</t>
  </si>
  <si>
    <t>ООО "Дом полимер"
ИП Шевченко А.Г.
ООО "ЭКОГАЗ"
ООО "Кондрата"
ГБУ РО "Консультативно-диагностический центр"
ООО "Импульс"
ООО "ССКТ"</t>
  </si>
  <si>
    <t>ИП Шевченко А.Г.
ООО "Аврора"
ООО "Феррум"
ООО "Р-ПРОФ"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</si>
</sst>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5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vertAlign val="superscript"/>
      <sz val="12"/>
      <name val="Arial CYR"/>
      <family val="2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vertAlign val="superscript"/>
      <sz val="11"/>
      <name val="Arial CYR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 diagonalUp="1" diagonalDown="1">
      <left style="medium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medium"/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3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75" fontId="2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left" vertical="top" wrapText="1"/>
    </xf>
    <xf numFmtId="175" fontId="2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5" fontId="2" fillId="0" borderId="18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175" fontId="2" fillId="0" borderId="21" xfId="0" applyNumberFormat="1" applyFont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175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vertical="top" wrapText="1"/>
    </xf>
    <xf numFmtId="175" fontId="2" fillId="0" borderId="16" xfId="0" applyNumberFormat="1" applyFont="1" applyBorder="1" applyAlignment="1">
      <alignment horizontal="center" vertical="center"/>
    </xf>
    <xf numFmtId="175" fontId="2" fillId="0" borderId="13" xfId="0" applyNumberFormat="1" applyFont="1" applyBorder="1" applyAlignment="1">
      <alignment horizontal="center" vertical="center"/>
    </xf>
    <xf numFmtId="175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vertical="top" wrapText="1"/>
    </xf>
    <xf numFmtId="0" fontId="2" fillId="0" borderId="26" xfId="0" applyNumberFormat="1" applyFont="1" applyBorder="1" applyAlignment="1">
      <alignment horizontal="left" vertical="top" wrapText="1"/>
    </xf>
    <xf numFmtId="175" fontId="2" fillId="0" borderId="26" xfId="0" applyNumberFormat="1" applyFont="1" applyBorder="1" applyAlignment="1">
      <alignment horizontal="center" vertical="center"/>
    </xf>
    <xf numFmtId="175" fontId="2" fillId="0" borderId="19" xfId="0" applyNumberFormat="1" applyFont="1" applyBorder="1" applyAlignment="1">
      <alignment horizontal="center" vertical="center"/>
    </xf>
    <xf numFmtId="175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top" wrapText="1"/>
    </xf>
    <xf numFmtId="175" fontId="2" fillId="0" borderId="17" xfId="0" applyNumberFormat="1" applyFont="1" applyBorder="1" applyAlignment="1">
      <alignment horizontal="center" vertical="center"/>
    </xf>
    <xf numFmtId="175" fontId="2" fillId="0" borderId="15" xfId="0" applyNumberFormat="1" applyFont="1" applyBorder="1" applyAlignment="1">
      <alignment horizontal="center" vertical="center"/>
    </xf>
    <xf numFmtId="175" fontId="2" fillId="0" borderId="34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0" fontId="2" fillId="0" borderId="3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2" fillId="0" borderId="35" xfId="0" applyFont="1" applyFill="1" applyBorder="1" applyAlignment="1">
      <alignment textRotation="90" wrapText="1"/>
    </xf>
    <xf numFmtId="0" fontId="2" fillId="33" borderId="36" xfId="0" applyFont="1" applyFill="1" applyBorder="1" applyAlignment="1">
      <alignment textRotation="90" wrapText="1"/>
    </xf>
    <xf numFmtId="0" fontId="2" fillId="0" borderId="37" xfId="0" applyFont="1" applyBorder="1" applyAlignment="1">
      <alignment horizontal="center" vertical="center" wrapText="1"/>
    </xf>
    <xf numFmtId="174" fontId="2" fillId="0" borderId="38" xfId="0" applyNumberFormat="1" applyFont="1" applyBorder="1" applyAlignment="1">
      <alignment horizontal="center" vertical="top" wrapText="1"/>
    </xf>
    <xf numFmtId="175" fontId="51" fillId="0" borderId="12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5" fontId="2" fillId="0" borderId="3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2" fillId="0" borderId="17" xfId="0" applyFont="1" applyFill="1" applyBorder="1" applyAlignment="1">
      <alignment vertical="center" wrapText="1"/>
    </xf>
    <xf numFmtId="0" fontId="2" fillId="0" borderId="17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21" xfId="0" applyNumberFormat="1" applyFont="1" applyBorder="1" applyAlignment="1">
      <alignment vertical="center" wrapText="1"/>
    </xf>
    <xf numFmtId="175" fontId="51" fillId="0" borderId="14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NumberFormat="1" applyFont="1" applyBorder="1" applyAlignment="1">
      <alignment vertical="center" wrapText="1"/>
    </xf>
    <xf numFmtId="0" fontId="2" fillId="0" borderId="40" xfId="0" applyNumberFormat="1" applyFont="1" applyBorder="1" applyAlignment="1">
      <alignment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175" fontId="51" fillId="0" borderId="18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84" fontId="2" fillId="0" borderId="26" xfId="0" applyNumberFormat="1" applyFont="1" applyBorder="1" applyAlignment="1">
      <alignment horizontal="center" vertical="center"/>
    </xf>
    <xf numFmtId="175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43" xfId="0" applyNumberFormat="1" applyFont="1" applyBorder="1" applyAlignment="1">
      <alignment vertical="top" wrapText="1"/>
    </xf>
    <xf numFmtId="9" fontId="4" fillId="0" borderId="0" xfId="55" applyFont="1" applyBorder="1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="90" zoomScaleNormal="90" zoomScalePageLayoutView="0" workbookViewId="0" topLeftCell="A1">
      <selection activeCell="B6" sqref="B6"/>
    </sheetView>
  </sheetViews>
  <sheetFormatPr defaultColWidth="9.00390625" defaultRowHeight="12.75" outlineLevelRow="2"/>
  <cols>
    <col min="1" max="1" width="8.375" style="8" customWidth="1"/>
    <col min="2" max="2" width="53.75390625" style="9" customWidth="1"/>
    <col min="3" max="3" width="16.125" style="7" customWidth="1"/>
    <col min="4" max="4" width="9.375" style="7" customWidth="1"/>
    <col min="5" max="5" width="14.25390625" style="7" customWidth="1"/>
    <col min="6" max="6" width="15.75390625" style="7" customWidth="1"/>
    <col min="7" max="7" width="16.75390625" style="7" customWidth="1"/>
    <col min="8" max="8" width="12.375" style="7" customWidth="1"/>
    <col min="9" max="9" width="13.875" style="7" customWidth="1"/>
    <col min="10" max="10" width="12.375" style="7" customWidth="1"/>
    <col min="11" max="12" width="8.25390625" style="7" customWidth="1"/>
    <col min="13" max="13" width="9.125" style="7" customWidth="1"/>
    <col min="14" max="20" width="8.25390625" style="7" customWidth="1"/>
    <col min="21" max="21" width="37.625" style="7" hidden="1" customWidth="1"/>
    <col min="22" max="22" width="9.125" style="7" customWidth="1"/>
    <col min="23" max="23" width="17.75390625" style="7" hidden="1" customWidth="1"/>
    <col min="24" max="24" width="9.125" style="7" customWidth="1"/>
    <col min="25" max="25" width="12.625" style="7" customWidth="1"/>
    <col min="26" max="16384" width="9.125" style="7" customWidth="1"/>
  </cols>
  <sheetData>
    <row r="1" spans="5:21" ht="19.5" customHeight="1"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 t="s">
        <v>51</v>
      </c>
      <c r="U1" s="47"/>
    </row>
    <row r="2" spans="1:11" s="16" customFormat="1" ht="15" customHeight="1">
      <c r="A2" s="20" t="s">
        <v>19</v>
      </c>
      <c r="B2" s="21"/>
      <c r="J2" s="27"/>
      <c r="K2" s="27"/>
    </row>
    <row r="3" spans="1:11" s="35" customFormat="1" ht="18.75" customHeight="1">
      <c r="A3" s="36" t="s">
        <v>58</v>
      </c>
      <c r="B3" s="37"/>
      <c r="J3" s="38"/>
      <c r="K3" s="38"/>
    </row>
    <row r="4" spans="1:14" s="35" customFormat="1" ht="26.25" customHeight="1">
      <c r="A4" s="36" t="s">
        <v>59</v>
      </c>
      <c r="B4" s="37"/>
      <c r="J4" s="38"/>
      <c r="K4" s="38"/>
      <c r="N4" s="36"/>
    </row>
    <row r="5" spans="1:14" s="39" customFormat="1" ht="12" customHeight="1">
      <c r="A5" s="77" t="s">
        <v>61</v>
      </c>
      <c r="B5" s="94"/>
      <c r="N5" s="41"/>
    </row>
    <row r="6" spans="1:14" ht="19.5" customHeight="1">
      <c r="A6" s="8" t="s">
        <v>56</v>
      </c>
      <c r="G6" s="28"/>
      <c r="I6" s="28"/>
      <c r="J6" s="28"/>
      <c r="K6" s="28"/>
      <c r="L6" s="28"/>
      <c r="N6" s="8"/>
    </row>
    <row r="7" spans="2:21" s="2" customFormat="1" ht="20.25" customHeight="1">
      <c r="B7" s="25"/>
      <c r="C7" s="25"/>
      <c r="D7" s="25"/>
      <c r="E7" s="25"/>
      <c r="F7" s="25" t="s">
        <v>6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2:21" ht="20.25" customHeight="1">
      <c r="B8" s="25"/>
      <c r="C8" s="25"/>
      <c r="D8" s="25"/>
      <c r="E8" s="25"/>
      <c r="F8" s="25" t="s">
        <v>57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2:21" ht="18" customHeight="1">
      <c r="B9" s="25"/>
      <c r="C9" s="25"/>
      <c r="D9" s="25"/>
      <c r="E9" s="25"/>
      <c r="F9" s="25" t="s">
        <v>62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2:21" ht="18" customHeight="1">
      <c r="B10" s="43"/>
      <c r="C10" s="43"/>
      <c r="D10" s="43"/>
      <c r="E10" s="43"/>
      <c r="F10" s="43" t="s">
        <v>25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25"/>
    </row>
    <row r="11" ht="15.75" customHeight="1" thickBot="1">
      <c r="B11" s="1"/>
    </row>
    <row r="12" spans="1:21" s="2" customFormat="1" ht="27.75" customHeight="1">
      <c r="A12" s="130" t="s">
        <v>5</v>
      </c>
      <c r="B12" s="132" t="s">
        <v>53</v>
      </c>
      <c r="C12" s="123" t="s">
        <v>22</v>
      </c>
      <c r="D12" s="123" t="s">
        <v>42</v>
      </c>
      <c r="E12" s="123" t="s">
        <v>43</v>
      </c>
      <c r="F12" s="123" t="s">
        <v>38</v>
      </c>
      <c r="G12" s="123" t="s">
        <v>39</v>
      </c>
      <c r="H12" s="123" t="s">
        <v>40</v>
      </c>
      <c r="I12" s="123" t="s">
        <v>41</v>
      </c>
      <c r="J12" s="125" t="s">
        <v>45</v>
      </c>
      <c r="K12" s="127" t="s">
        <v>49</v>
      </c>
      <c r="L12" s="128"/>
      <c r="M12" s="128"/>
      <c r="N12" s="128"/>
      <c r="O12" s="128"/>
      <c r="P12" s="128"/>
      <c r="Q12" s="128"/>
      <c r="R12" s="128"/>
      <c r="S12" s="128"/>
      <c r="T12" s="129"/>
      <c r="U12" s="106" t="s">
        <v>7</v>
      </c>
    </row>
    <row r="13" spans="1:21" s="2" customFormat="1" ht="87.75" customHeight="1" thickBot="1">
      <c r="A13" s="131"/>
      <c r="B13" s="133"/>
      <c r="C13" s="124"/>
      <c r="D13" s="124"/>
      <c r="E13" s="124"/>
      <c r="F13" s="124"/>
      <c r="G13" s="124"/>
      <c r="H13" s="124"/>
      <c r="I13" s="124"/>
      <c r="J13" s="126"/>
      <c r="K13" s="64" t="s">
        <v>28</v>
      </c>
      <c r="L13" s="46" t="s">
        <v>29</v>
      </c>
      <c r="M13" s="46" t="s">
        <v>30</v>
      </c>
      <c r="N13" s="65" t="s">
        <v>31</v>
      </c>
      <c r="O13" s="46" t="s">
        <v>32</v>
      </c>
      <c r="P13" s="46" t="s">
        <v>33</v>
      </c>
      <c r="Q13" s="65" t="s">
        <v>34</v>
      </c>
      <c r="R13" s="46" t="s">
        <v>35</v>
      </c>
      <c r="S13" s="46" t="s">
        <v>36</v>
      </c>
      <c r="T13" s="66" t="s">
        <v>37</v>
      </c>
      <c r="U13" s="107"/>
    </row>
    <row r="14" spans="1:21" s="11" customFormat="1" ht="18" customHeight="1" thickBot="1">
      <c r="A14" s="34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8">
        <v>8</v>
      </c>
      <c r="I14" s="48">
        <v>9</v>
      </c>
      <c r="J14" s="48">
        <v>10</v>
      </c>
      <c r="K14" s="68">
        <v>11</v>
      </c>
      <c r="L14" s="48">
        <v>12</v>
      </c>
      <c r="M14" s="48">
        <v>13</v>
      </c>
      <c r="N14" s="48">
        <v>14</v>
      </c>
      <c r="O14" s="48">
        <v>15</v>
      </c>
      <c r="P14" s="48">
        <v>16</v>
      </c>
      <c r="Q14" s="48">
        <v>17</v>
      </c>
      <c r="R14" s="48">
        <v>18</v>
      </c>
      <c r="S14" s="48">
        <v>19</v>
      </c>
      <c r="T14" s="76">
        <v>20</v>
      </c>
      <c r="U14" s="67">
        <v>15</v>
      </c>
    </row>
    <row r="15" spans="1:24" s="3" customFormat="1" ht="19.5" customHeight="1" outlineLevel="2">
      <c r="A15" s="12">
        <v>1</v>
      </c>
      <c r="B15" s="118" t="s">
        <v>70</v>
      </c>
      <c r="C15" s="112" t="s">
        <v>64</v>
      </c>
      <c r="D15" s="120" t="s">
        <v>65</v>
      </c>
      <c r="E15" s="112" t="s">
        <v>71</v>
      </c>
      <c r="F15" s="49">
        <v>3.29771115</v>
      </c>
      <c r="G15" s="49"/>
      <c r="H15" s="49"/>
      <c r="I15" s="49"/>
      <c r="J15" s="49">
        <f aca="true" t="shared" si="0" ref="J15:J46">F15-G15-H15-I15</f>
        <v>3.29771115</v>
      </c>
      <c r="K15" s="50" t="s">
        <v>108</v>
      </c>
      <c r="L15" s="13"/>
      <c r="M15" s="13"/>
      <c r="N15" s="13"/>
      <c r="O15" s="13" t="s">
        <v>108</v>
      </c>
      <c r="P15" s="13" t="s">
        <v>108</v>
      </c>
      <c r="Q15" s="13" t="s">
        <v>108</v>
      </c>
      <c r="R15" s="13" t="s">
        <v>108</v>
      </c>
      <c r="S15" s="13" t="s">
        <v>108</v>
      </c>
      <c r="T15" s="51" t="s">
        <v>108</v>
      </c>
      <c r="U15" s="52"/>
      <c r="W15" s="111">
        <f>J15/$J$47*100</f>
        <v>8.23730263051063</v>
      </c>
      <c r="X15" s="110"/>
    </row>
    <row r="16" spans="1:25" ht="19.5" customHeight="1" outlineLevel="2">
      <c r="A16" s="14">
        <v>2</v>
      </c>
      <c r="B16" s="119" t="s">
        <v>72</v>
      </c>
      <c r="C16" s="113" t="s">
        <v>64</v>
      </c>
      <c r="D16" s="121" t="s">
        <v>65</v>
      </c>
      <c r="E16" s="113" t="s">
        <v>73</v>
      </c>
      <c r="F16" s="53">
        <v>0</v>
      </c>
      <c r="G16" s="53"/>
      <c r="H16" s="53"/>
      <c r="I16" s="53"/>
      <c r="J16" s="49">
        <f t="shared" si="0"/>
        <v>0</v>
      </c>
      <c r="K16" s="54"/>
      <c r="L16" s="15"/>
      <c r="M16" s="15"/>
      <c r="N16" s="15"/>
      <c r="O16" s="15"/>
      <c r="P16" s="15"/>
      <c r="Q16" s="15"/>
      <c r="R16" s="15"/>
      <c r="S16" s="15"/>
      <c r="T16" s="55" t="s">
        <v>108</v>
      </c>
      <c r="U16" s="56"/>
      <c r="W16" s="110">
        <f aca="true" t="shared" si="1" ref="W16:W46">J16/$J$47*100</f>
        <v>0</v>
      </c>
      <c r="X16" s="110"/>
      <c r="Y16" s="3"/>
    </row>
    <row r="17" spans="1:25" ht="19.5" customHeight="1" outlineLevel="2">
      <c r="A17" s="32">
        <v>3</v>
      </c>
      <c r="B17" s="23" t="s">
        <v>72</v>
      </c>
      <c r="C17" s="113" t="s">
        <v>64</v>
      </c>
      <c r="D17" s="58" t="s">
        <v>67</v>
      </c>
      <c r="E17" s="113" t="s">
        <v>74</v>
      </c>
      <c r="F17" s="59">
        <f>1.20672237+G17+I17</f>
        <v>2.53472237</v>
      </c>
      <c r="G17" s="59">
        <f>0.327+0.327</f>
        <v>0.654</v>
      </c>
      <c r="H17" s="59"/>
      <c r="I17" s="59">
        <v>0.674</v>
      </c>
      <c r="J17" s="49">
        <f t="shared" si="0"/>
        <v>1.20672237</v>
      </c>
      <c r="K17" s="60"/>
      <c r="L17" s="31"/>
      <c r="M17" s="31"/>
      <c r="N17" s="31"/>
      <c r="O17" s="31" t="s">
        <v>108</v>
      </c>
      <c r="P17" s="31"/>
      <c r="Q17" s="31" t="s">
        <v>108</v>
      </c>
      <c r="R17" s="31"/>
      <c r="S17" s="31"/>
      <c r="T17" s="61" t="s">
        <v>108</v>
      </c>
      <c r="U17" s="62"/>
      <c r="W17" s="110">
        <f t="shared" si="1"/>
        <v>3.014253492971033</v>
      </c>
      <c r="X17" s="110"/>
      <c r="Y17" s="3"/>
    </row>
    <row r="18" spans="1:25" ht="19.5" customHeight="1" outlineLevel="2">
      <c r="A18" s="32">
        <v>4</v>
      </c>
      <c r="B18" s="57" t="s">
        <v>72</v>
      </c>
      <c r="C18" s="113" t="s">
        <v>64</v>
      </c>
      <c r="D18" s="58" t="s">
        <v>67</v>
      </c>
      <c r="E18" s="113" t="s">
        <v>75</v>
      </c>
      <c r="F18" s="59">
        <f>0.78328345+G18+I18</f>
        <v>1.53728345</v>
      </c>
      <c r="G18" s="59">
        <v>0.327</v>
      </c>
      <c r="H18" s="59"/>
      <c r="I18" s="59">
        <v>0.427</v>
      </c>
      <c r="J18" s="49">
        <f t="shared" si="0"/>
        <v>0.7832834500000001</v>
      </c>
      <c r="K18" s="60" t="s">
        <v>108</v>
      </c>
      <c r="L18" s="31"/>
      <c r="M18" s="31"/>
      <c r="N18" s="31"/>
      <c r="O18" s="31" t="s">
        <v>108</v>
      </c>
      <c r="P18" s="31" t="s">
        <v>108</v>
      </c>
      <c r="Q18" s="31" t="s">
        <v>108</v>
      </c>
      <c r="R18" s="31" t="s">
        <v>108</v>
      </c>
      <c r="S18" s="31" t="s">
        <v>108</v>
      </c>
      <c r="T18" s="61" t="s">
        <v>108</v>
      </c>
      <c r="U18" s="62"/>
      <c r="W18" s="111">
        <f t="shared" si="1"/>
        <v>1.956551841455381</v>
      </c>
      <c r="X18" s="110"/>
      <c r="Y18" s="3"/>
    </row>
    <row r="19" spans="1:25" ht="19.5" customHeight="1" outlineLevel="2">
      <c r="A19" s="32">
        <v>5</v>
      </c>
      <c r="B19" s="57" t="s">
        <v>72</v>
      </c>
      <c r="C19" s="113" t="s">
        <v>64</v>
      </c>
      <c r="D19" s="122" t="s">
        <v>65</v>
      </c>
      <c r="E19" s="113" t="s">
        <v>76</v>
      </c>
      <c r="F19" s="59">
        <f>0.8172681+G19+I19</f>
        <v>2.1762681</v>
      </c>
      <c r="G19" s="59">
        <f>0.327+0.327+0.004</f>
        <v>0.658</v>
      </c>
      <c r="H19" s="59"/>
      <c r="I19" s="59">
        <v>0.701</v>
      </c>
      <c r="J19" s="49">
        <f t="shared" si="0"/>
        <v>0.8172681000000003</v>
      </c>
      <c r="K19" s="60"/>
      <c r="L19" s="31"/>
      <c r="M19" s="31"/>
      <c r="N19" s="31"/>
      <c r="O19" s="31" t="s">
        <v>108</v>
      </c>
      <c r="P19" s="31" t="s">
        <v>108</v>
      </c>
      <c r="Q19" s="31"/>
      <c r="R19" s="31" t="s">
        <v>108</v>
      </c>
      <c r="S19" s="31" t="s">
        <v>108</v>
      </c>
      <c r="T19" s="61" t="s">
        <v>108</v>
      </c>
      <c r="U19" s="62"/>
      <c r="W19" s="110">
        <f t="shared" si="1"/>
        <v>2.0414415828877033</v>
      </c>
      <c r="X19" s="110"/>
      <c r="Y19" s="3"/>
    </row>
    <row r="20" spans="1:25" ht="19.5" customHeight="1" outlineLevel="2">
      <c r="A20" s="32">
        <v>6</v>
      </c>
      <c r="B20" s="57" t="s">
        <v>72</v>
      </c>
      <c r="C20" s="113" t="s">
        <v>64</v>
      </c>
      <c r="D20" s="58" t="s">
        <v>109</v>
      </c>
      <c r="E20" s="113" t="s">
        <v>77</v>
      </c>
      <c r="F20" s="59">
        <f>0.6406352+G20+I20</f>
        <v>1.2966351999999999</v>
      </c>
      <c r="G20" s="59">
        <v>0.327</v>
      </c>
      <c r="H20" s="59"/>
      <c r="I20" s="59">
        <v>0.329</v>
      </c>
      <c r="J20" s="49">
        <f t="shared" si="0"/>
        <v>0.6406352</v>
      </c>
      <c r="K20" s="60"/>
      <c r="L20" s="31"/>
      <c r="M20" s="31"/>
      <c r="N20" s="31"/>
      <c r="O20" s="31"/>
      <c r="P20" s="31"/>
      <c r="Q20" s="31"/>
      <c r="R20" s="31"/>
      <c r="S20" s="31"/>
      <c r="T20" s="61" t="s">
        <v>108</v>
      </c>
      <c r="U20" s="62"/>
      <c r="W20" s="110">
        <f t="shared" si="1"/>
        <v>1.6002329428269375</v>
      </c>
      <c r="X20" s="110"/>
      <c r="Y20" s="3"/>
    </row>
    <row r="21" spans="1:25" ht="19.5" customHeight="1" outlineLevel="2">
      <c r="A21" s="32">
        <v>7</v>
      </c>
      <c r="B21" s="57" t="s">
        <v>72</v>
      </c>
      <c r="C21" s="113" t="s">
        <v>64</v>
      </c>
      <c r="D21" s="58" t="s">
        <v>109</v>
      </c>
      <c r="E21" s="113" t="s">
        <v>78</v>
      </c>
      <c r="F21" s="59">
        <f>2.01961556+G21+I21</f>
        <v>2.8526155600000003</v>
      </c>
      <c r="G21" s="59">
        <v>0.467</v>
      </c>
      <c r="H21" s="59"/>
      <c r="I21" s="59">
        <v>0.366</v>
      </c>
      <c r="J21" s="49">
        <f t="shared" si="0"/>
        <v>2.01961556</v>
      </c>
      <c r="K21" s="60"/>
      <c r="L21" s="31"/>
      <c r="M21" s="31"/>
      <c r="N21" s="31"/>
      <c r="O21" s="31" t="s">
        <v>108</v>
      </c>
      <c r="P21" s="31"/>
      <c r="Q21" s="31"/>
      <c r="R21" s="31"/>
      <c r="S21" s="31" t="s">
        <v>108</v>
      </c>
      <c r="T21" s="61" t="s">
        <v>108</v>
      </c>
      <c r="U21" s="62"/>
      <c r="W21" s="110">
        <f t="shared" si="1"/>
        <v>5.044767054570016</v>
      </c>
      <c r="X21" s="110"/>
      <c r="Y21" s="3"/>
    </row>
    <row r="22" spans="1:25" ht="19.5" customHeight="1" outlineLevel="2">
      <c r="A22" s="32">
        <v>8</v>
      </c>
      <c r="B22" s="57" t="s">
        <v>72</v>
      </c>
      <c r="C22" s="113" t="s">
        <v>64</v>
      </c>
      <c r="D22" s="58" t="s">
        <v>109</v>
      </c>
      <c r="E22" s="113" t="s">
        <v>79</v>
      </c>
      <c r="F22" s="59">
        <v>0</v>
      </c>
      <c r="G22" s="59"/>
      <c r="H22" s="59"/>
      <c r="I22" s="59"/>
      <c r="J22" s="49">
        <f t="shared" si="0"/>
        <v>0</v>
      </c>
      <c r="K22" s="60"/>
      <c r="L22" s="31"/>
      <c r="M22" s="31"/>
      <c r="N22" s="31"/>
      <c r="O22" s="31"/>
      <c r="P22" s="31"/>
      <c r="Q22" s="31"/>
      <c r="R22" s="31"/>
      <c r="S22" s="31"/>
      <c r="T22" s="61" t="s">
        <v>108</v>
      </c>
      <c r="U22" s="62"/>
      <c r="W22" s="110">
        <f t="shared" si="1"/>
        <v>0</v>
      </c>
      <c r="X22" s="110"/>
      <c r="Y22" s="3"/>
    </row>
    <row r="23" spans="1:25" ht="19.5" customHeight="1" outlineLevel="2">
      <c r="A23" s="32">
        <v>9</v>
      </c>
      <c r="B23" s="57" t="s">
        <v>72</v>
      </c>
      <c r="C23" s="113" t="s">
        <v>64</v>
      </c>
      <c r="D23" s="58" t="s">
        <v>66</v>
      </c>
      <c r="E23" s="113" t="s">
        <v>80</v>
      </c>
      <c r="F23" s="59">
        <v>0.18041867</v>
      </c>
      <c r="G23" s="59"/>
      <c r="H23" s="59"/>
      <c r="I23" s="59"/>
      <c r="J23" s="49">
        <f t="shared" si="0"/>
        <v>0.18041867</v>
      </c>
      <c r="K23" s="60"/>
      <c r="L23" s="31"/>
      <c r="M23" s="31"/>
      <c r="N23" s="31"/>
      <c r="O23" s="31"/>
      <c r="P23" s="31"/>
      <c r="Q23" s="31"/>
      <c r="R23" s="31"/>
      <c r="S23" s="31"/>
      <c r="T23" s="61" t="s">
        <v>108</v>
      </c>
      <c r="U23" s="62"/>
      <c r="W23" s="110">
        <f t="shared" si="1"/>
        <v>0.450665057485168</v>
      </c>
      <c r="X23" s="110"/>
      <c r="Y23" s="3"/>
    </row>
    <row r="24" spans="1:25" ht="19.5" customHeight="1" outlineLevel="2">
      <c r="A24" s="32">
        <v>10</v>
      </c>
      <c r="B24" s="57" t="s">
        <v>72</v>
      </c>
      <c r="C24" s="113" t="s">
        <v>64</v>
      </c>
      <c r="D24" s="58" t="s">
        <v>109</v>
      </c>
      <c r="E24" s="113" t="s">
        <v>81</v>
      </c>
      <c r="F24" s="59">
        <f>0.38535211+G24+I24</f>
        <v>1.09535211</v>
      </c>
      <c r="G24" s="59">
        <v>0.327</v>
      </c>
      <c r="H24" s="59"/>
      <c r="I24" s="59">
        <f>0.341+0.042</f>
        <v>0.383</v>
      </c>
      <c r="J24" s="49">
        <f t="shared" si="0"/>
        <v>0.38535211000000014</v>
      </c>
      <c r="K24" s="60"/>
      <c r="L24" s="31"/>
      <c r="M24" s="31"/>
      <c r="N24" s="31"/>
      <c r="O24" s="31"/>
      <c r="P24" s="31"/>
      <c r="Q24" s="31"/>
      <c r="R24" s="31"/>
      <c r="S24" s="31"/>
      <c r="T24" s="61" t="s">
        <v>108</v>
      </c>
      <c r="U24" s="62"/>
      <c r="W24" s="110">
        <f t="shared" si="1"/>
        <v>0.9625651868799434</v>
      </c>
      <c r="X24" s="110"/>
      <c r="Y24" s="3"/>
    </row>
    <row r="25" spans="1:25" ht="19.5" customHeight="1" outlineLevel="2">
      <c r="A25" s="32">
        <v>11</v>
      </c>
      <c r="B25" s="57" t="s">
        <v>72</v>
      </c>
      <c r="C25" s="113" t="s">
        <v>64</v>
      </c>
      <c r="D25" s="58" t="s">
        <v>66</v>
      </c>
      <c r="E25" s="113" t="s">
        <v>82</v>
      </c>
      <c r="F25" s="59">
        <v>0.24440363800000003</v>
      </c>
      <c r="G25" s="59"/>
      <c r="H25" s="59"/>
      <c r="I25" s="59"/>
      <c r="J25" s="49">
        <f t="shared" si="0"/>
        <v>0.24440363800000003</v>
      </c>
      <c r="K25" s="60"/>
      <c r="L25" s="31"/>
      <c r="M25" s="31"/>
      <c r="N25" s="31"/>
      <c r="O25" s="31"/>
      <c r="P25" s="31"/>
      <c r="Q25" s="31"/>
      <c r="R25" s="31"/>
      <c r="S25" s="31"/>
      <c r="T25" s="61" t="s">
        <v>108</v>
      </c>
      <c r="U25" s="62"/>
      <c r="W25" s="110">
        <f t="shared" si="1"/>
        <v>0.6104921379192862</v>
      </c>
      <c r="X25" s="110"/>
      <c r="Y25" s="3"/>
    </row>
    <row r="26" spans="1:25" ht="19.5" customHeight="1" outlineLevel="2">
      <c r="A26" s="32">
        <v>12</v>
      </c>
      <c r="B26" s="57" t="s">
        <v>72</v>
      </c>
      <c r="C26" s="113" t="s">
        <v>64</v>
      </c>
      <c r="D26" s="58" t="s">
        <v>66</v>
      </c>
      <c r="E26" s="113" t="s">
        <v>83</v>
      </c>
      <c r="F26" s="59">
        <v>0.20636265</v>
      </c>
      <c r="G26" s="59"/>
      <c r="H26" s="59"/>
      <c r="I26" s="59"/>
      <c r="J26" s="49">
        <f t="shared" si="0"/>
        <v>0.20636265</v>
      </c>
      <c r="K26" s="60"/>
      <c r="L26" s="31"/>
      <c r="M26" s="31"/>
      <c r="N26" s="31"/>
      <c r="O26" s="31"/>
      <c r="P26" s="31"/>
      <c r="Q26" s="31"/>
      <c r="R26" s="31"/>
      <c r="S26" s="31"/>
      <c r="T26" s="61" t="s">
        <v>108</v>
      </c>
      <c r="U26" s="62"/>
      <c r="W26" s="110">
        <f t="shared" si="1"/>
        <v>0.5154701313619128</v>
      </c>
      <c r="X26" s="110"/>
      <c r="Y26" s="3"/>
    </row>
    <row r="27" spans="1:25" ht="18.75" customHeight="1" outlineLevel="2">
      <c r="A27" s="32">
        <v>13</v>
      </c>
      <c r="B27" s="57" t="s">
        <v>84</v>
      </c>
      <c r="C27" s="113" t="s">
        <v>64</v>
      </c>
      <c r="D27" s="58" t="s">
        <v>66</v>
      </c>
      <c r="E27" s="113" t="s">
        <v>85</v>
      </c>
      <c r="F27" s="59">
        <v>1.4475169799999998</v>
      </c>
      <c r="G27" s="59"/>
      <c r="H27" s="59"/>
      <c r="I27" s="59"/>
      <c r="J27" s="49">
        <f t="shared" si="0"/>
        <v>1.4475169799999998</v>
      </c>
      <c r="K27" s="60"/>
      <c r="L27" s="31"/>
      <c r="M27" s="31"/>
      <c r="N27" s="31"/>
      <c r="O27" s="31"/>
      <c r="P27" s="31" t="s">
        <v>108</v>
      </c>
      <c r="Q27" s="31" t="s">
        <v>108</v>
      </c>
      <c r="R27" s="31" t="s">
        <v>108</v>
      </c>
      <c r="S27" s="31" t="s">
        <v>108</v>
      </c>
      <c r="T27" s="61" t="s">
        <v>108</v>
      </c>
      <c r="U27" s="62"/>
      <c r="W27" s="110">
        <f t="shared" si="1"/>
        <v>3.6157306946252112</v>
      </c>
      <c r="X27" s="110"/>
      <c r="Y27" s="3"/>
    </row>
    <row r="28" spans="1:25" ht="18.75" customHeight="1" outlineLevel="2">
      <c r="A28" s="32">
        <v>14</v>
      </c>
      <c r="B28" s="57" t="s">
        <v>86</v>
      </c>
      <c r="C28" s="113" t="s">
        <v>64</v>
      </c>
      <c r="D28" s="58" t="s">
        <v>65</v>
      </c>
      <c r="E28" s="113" t="s">
        <v>87</v>
      </c>
      <c r="F28" s="59">
        <v>2.33652924</v>
      </c>
      <c r="G28" s="59"/>
      <c r="H28" s="59"/>
      <c r="I28" s="59"/>
      <c r="J28" s="49">
        <f t="shared" si="0"/>
        <v>2.33652924</v>
      </c>
      <c r="K28" s="60"/>
      <c r="L28" s="31"/>
      <c r="M28" s="31"/>
      <c r="N28" s="31"/>
      <c r="O28" s="31"/>
      <c r="P28" s="31" t="s">
        <v>108</v>
      </c>
      <c r="Q28" s="31" t="s">
        <v>108</v>
      </c>
      <c r="R28" s="31" t="s">
        <v>108</v>
      </c>
      <c r="S28" s="31" t="s">
        <v>108</v>
      </c>
      <c r="T28" s="61" t="s">
        <v>108</v>
      </c>
      <c r="U28" s="62"/>
      <c r="W28" s="110">
        <f t="shared" si="1"/>
        <v>5.836380925878546</v>
      </c>
      <c r="X28" s="110"/>
      <c r="Y28" s="3"/>
    </row>
    <row r="29" spans="1:25" ht="19.5" customHeight="1" outlineLevel="2">
      <c r="A29" s="32">
        <v>15</v>
      </c>
      <c r="B29" s="57" t="s">
        <v>86</v>
      </c>
      <c r="C29" s="113" t="s">
        <v>64</v>
      </c>
      <c r="D29" s="58" t="s">
        <v>65</v>
      </c>
      <c r="E29" s="113" t="s">
        <v>88</v>
      </c>
      <c r="F29" s="59">
        <v>2.10971034</v>
      </c>
      <c r="G29" s="59"/>
      <c r="H29" s="59"/>
      <c r="I29" s="59"/>
      <c r="J29" s="49">
        <f t="shared" si="0"/>
        <v>2.10971034</v>
      </c>
      <c r="K29" s="60"/>
      <c r="L29" s="31"/>
      <c r="M29" s="31"/>
      <c r="N29" s="31"/>
      <c r="O29" s="31"/>
      <c r="P29" s="31"/>
      <c r="Q29" s="31"/>
      <c r="R29" s="31"/>
      <c r="S29" s="31" t="s">
        <v>108</v>
      </c>
      <c r="T29" s="61" t="s">
        <v>108</v>
      </c>
      <c r="U29" s="62"/>
      <c r="W29" s="110">
        <f t="shared" si="1"/>
        <v>5.269813438116761</v>
      </c>
      <c r="X29" s="110"/>
      <c r="Y29" s="3"/>
    </row>
    <row r="30" spans="1:25" ht="19.5" customHeight="1" outlineLevel="2">
      <c r="A30" s="32">
        <v>16</v>
      </c>
      <c r="B30" s="57" t="s">
        <v>89</v>
      </c>
      <c r="C30" s="113" t="s">
        <v>64</v>
      </c>
      <c r="D30" s="58" t="s">
        <v>110</v>
      </c>
      <c r="E30" s="113" t="s">
        <v>90</v>
      </c>
      <c r="F30" s="59">
        <v>8.13532516</v>
      </c>
      <c r="G30" s="59"/>
      <c r="H30" s="59"/>
      <c r="I30" s="59"/>
      <c r="J30" s="49">
        <f t="shared" si="0"/>
        <v>8.13532516</v>
      </c>
      <c r="K30" s="60"/>
      <c r="L30" s="31" t="s">
        <v>108</v>
      </c>
      <c r="M30" s="31" t="s">
        <v>108</v>
      </c>
      <c r="N30" s="31" t="s">
        <v>108</v>
      </c>
      <c r="O30" s="31" t="s">
        <v>108</v>
      </c>
      <c r="P30" s="31" t="s">
        <v>108</v>
      </c>
      <c r="Q30" s="31" t="s">
        <v>108</v>
      </c>
      <c r="R30" s="31" t="s">
        <v>108</v>
      </c>
      <c r="S30" s="31" t="s">
        <v>108</v>
      </c>
      <c r="T30" s="61" t="s">
        <v>108</v>
      </c>
      <c r="U30" s="62"/>
      <c r="W30" s="110">
        <f t="shared" si="1"/>
        <v>20.321105243110004</v>
      </c>
      <c r="X30" s="110"/>
      <c r="Y30" s="3"/>
    </row>
    <row r="31" spans="1:25" ht="19.5" customHeight="1" outlineLevel="2">
      <c r="A31" s="32">
        <v>17</v>
      </c>
      <c r="B31" s="57" t="s">
        <v>89</v>
      </c>
      <c r="C31" s="113" t="s">
        <v>64</v>
      </c>
      <c r="D31" s="58" t="s">
        <v>109</v>
      </c>
      <c r="E31" s="113" t="s">
        <v>91</v>
      </c>
      <c r="F31" s="59">
        <v>3.8228530899999997</v>
      </c>
      <c r="G31" s="59"/>
      <c r="H31" s="59"/>
      <c r="I31" s="59"/>
      <c r="J31" s="49">
        <f t="shared" si="0"/>
        <v>3.8228530899999997</v>
      </c>
      <c r="K31" s="60"/>
      <c r="L31" s="31"/>
      <c r="M31" s="31" t="s">
        <v>108</v>
      </c>
      <c r="N31" s="31" t="s">
        <v>108</v>
      </c>
      <c r="O31" s="31" t="s">
        <v>108</v>
      </c>
      <c r="P31" s="31" t="s">
        <v>108</v>
      </c>
      <c r="Q31" s="31" t="s">
        <v>108</v>
      </c>
      <c r="R31" s="31" t="s">
        <v>108</v>
      </c>
      <c r="S31" s="31" t="s">
        <v>108</v>
      </c>
      <c r="T31" s="61" t="s">
        <v>108</v>
      </c>
      <c r="U31" s="62"/>
      <c r="W31" s="110">
        <f t="shared" si="1"/>
        <v>9.549046712084742</v>
      </c>
      <c r="X31" s="110"/>
      <c r="Y31" s="3"/>
    </row>
    <row r="32" spans="1:25" ht="19.5" customHeight="1" outlineLevel="2">
      <c r="A32" s="32">
        <v>18</v>
      </c>
      <c r="B32" s="57" t="s">
        <v>92</v>
      </c>
      <c r="C32" s="113" t="s">
        <v>64</v>
      </c>
      <c r="D32" s="58" t="s">
        <v>66</v>
      </c>
      <c r="E32" s="113" t="s">
        <v>93</v>
      </c>
      <c r="F32" s="59">
        <v>3.3785760700000003</v>
      </c>
      <c r="G32" s="59"/>
      <c r="H32" s="59"/>
      <c r="I32" s="59"/>
      <c r="J32" s="49">
        <f t="shared" si="0"/>
        <v>3.3785760700000003</v>
      </c>
      <c r="K32" s="60"/>
      <c r="L32" s="31"/>
      <c r="M32" s="31"/>
      <c r="N32" s="31" t="s">
        <v>108</v>
      </c>
      <c r="O32" s="31"/>
      <c r="P32" s="31" t="s">
        <v>108</v>
      </c>
      <c r="Q32" s="31" t="s">
        <v>108</v>
      </c>
      <c r="R32" s="31" t="s">
        <v>108</v>
      </c>
      <c r="S32" s="31" t="s">
        <v>108</v>
      </c>
      <c r="T32" s="61" t="s">
        <v>108</v>
      </c>
      <c r="U32" s="62"/>
      <c r="W32" s="110">
        <f t="shared" si="1"/>
        <v>8.439293886849754</v>
      </c>
      <c r="X32" s="110"/>
      <c r="Y32" s="3"/>
    </row>
    <row r="33" spans="1:25" ht="19.5" customHeight="1" outlineLevel="2">
      <c r="A33" s="32">
        <v>19</v>
      </c>
      <c r="B33" s="57" t="s">
        <v>94</v>
      </c>
      <c r="C33" s="113" t="s">
        <v>64</v>
      </c>
      <c r="D33" s="58" t="s">
        <v>66</v>
      </c>
      <c r="E33" s="113" t="s">
        <v>95</v>
      </c>
      <c r="F33" s="59">
        <v>0.01829607</v>
      </c>
      <c r="G33" s="59"/>
      <c r="H33" s="59"/>
      <c r="I33" s="59"/>
      <c r="J33" s="49">
        <f t="shared" si="0"/>
        <v>0.01829607</v>
      </c>
      <c r="K33" s="60"/>
      <c r="L33" s="31"/>
      <c r="M33" s="31"/>
      <c r="N33" s="31"/>
      <c r="O33" s="31"/>
      <c r="P33" s="31"/>
      <c r="Q33" s="31"/>
      <c r="R33" s="31"/>
      <c r="S33" s="31"/>
      <c r="T33" s="61" t="s">
        <v>108</v>
      </c>
      <c r="U33" s="62"/>
      <c r="W33" s="110">
        <f t="shared" si="1"/>
        <v>0.045701475564045885</v>
      </c>
      <c r="X33" s="110"/>
      <c r="Y33" s="3"/>
    </row>
    <row r="34" spans="1:25" ht="19.5" customHeight="1" outlineLevel="2">
      <c r="A34" s="32">
        <v>20</v>
      </c>
      <c r="B34" s="57" t="s">
        <v>96</v>
      </c>
      <c r="C34" s="113" t="s">
        <v>64</v>
      </c>
      <c r="D34" s="58" t="s">
        <v>65</v>
      </c>
      <c r="E34" s="113" t="s">
        <v>74</v>
      </c>
      <c r="F34" s="59">
        <v>0.0041458</v>
      </c>
      <c r="G34" s="59"/>
      <c r="H34" s="59"/>
      <c r="I34" s="59"/>
      <c r="J34" s="49">
        <f t="shared" si="0"/>
        <v>0.0041458</v>
      </c>
      <c r="K34" s="60"/>
      <c r="L34" s="31"/>
      <c r="M34" s="31"/>
      <c r="N34" s="31"/>
      <c r="O34" s="31"/>
      <c r="P34" s="31"/>
      <c r="Q34" s="31"/>
      <c r="R34" s="31"/>
      <c r="S34" s="31"/>
      <c r="T34" s="61" t="s">
        <v>108</v>
      </c>
      <c r="U34" s="62"/>
      <c r="W34" s="110">
        <f t="shared" si="1"/>
        <v>0.010355730897040807</v>
      </c>
      <c r="X34" s="110"/>
      <c r="Y34" s="3"/>
    </row>
    <row r="35" spans="1:25" ht="19.5" customHeight="1" outlineLevel="2">
      <c r="A35" s="32">
        <v>21</v>
      </c>
      <c r="B35" s="57" t="s">
        <v>97</v>
      </c>
      <c r="C35" s="113" t="s">
        <v>64</v>
      </c>
      <c r="D35" s="58" t="s">
        <v>109</v>
      </c>
      <c r="E35" s="113" t="s">
        <v>78</v>
      </c>
      <c r="F35" s="59">
        <v>0.11613695</v>
      </c>
      <c r="G35" s="108">
        <f>0.0000625*2</f>
        <v>0.000125</v>
      </c>
      <c r="H35" s="59"/>
      <c r="I35" s="59"/>
      <c r="J35" s="49">
        <f t="shared" si="0"/>
        <v>0.11601195</v>
      </c>
      <c r="K35" s="60"/>
      <c r="L35" s="31"/>
      <c r="M35" s="31"/>
      <c r="N35" s="31"/>
      <c r="O35" s="31"/>
      <c r="P35" s="31"/>
      <c r="Q35" s="31"/>
      <c r="R35" s="31"/>
      <c r="S35" s="31"/>
      <c r="T35" s="61" t="s">
        <v>108</v>
      </c>
      <c r="U35" s="62"/>
      <c r="W35" s="110">
        <f t="shared" si="1"/>
        <v>0.28978448913139887</v>
      </c>
      <c r="X35" s="110"/>
      <c r="Y35" s="3"/>
    </row>
    <row r="36" spans="1:25" ht="19.5" customHeight="1" outlineLevel="2">
      <c r="A36" s="32">
        <v>22</v>
      </c>
      <c r="B36" s="57" t="s">
        <v>97</v>
      </c>
      <c r="C36" s="113" t="s">
        <v>64</v>
      </c>
      <c r="D36" s="58" t="s">
        <v>109</v>
      </c>
      <c r="E36" s="113" t="s">
        <v>78</v>
      </c>
      <c r="F36" s="59">
        <v>0</v>
      </c>
      <c r="G36" s="108"/>
      <c r="H36" s="59"/>
      <c r="I36" s="59"/>
      <c r="J36" s="49">
        <f t="shared" si="0"/>
        <v>0</v>
      </c>
      <c r="K36" s="60"/>
      <c r="L36" s="31"/>
      <c r="M36" s="31"/>
      <c r="N36" s="31"/>
      <c r="O36" s="31"/>
      <c r="P36" s="31"/>
      <c r="Q36" s="31"/>
      <c r="R36" s="31"/>
      <c r="S36" s="31"/>
      <c r="T36" s="61" t="s">
        <v>108</v>
      </c>
      <c r="U36" s="62"/>
      <c r="W36" s="110">
        <f t="shared" si="1"/>
        <v>0</v>
      </c>
      <c r="X36" s="110"/>
      <c r="Y36" s="3"/>
    </row>
    <row r="37" spans="1:25" ht="19.5" customHeight="1" outlineLevel="2">
      <c r="A37" s="32">
        <v>23</v>
      </c>
      <c r="B37" s="57" t="s">
        <v>98</v>
      </c>
      <c r="C37" s="113" t="s">
        <v>64</v>
      </c>
      <c r="D37" s="58" t="s">
        <v>65</v>
      </c>
      <c r="E37" s="113" t="s">
        <v>74</v>
      </c>
      <c r="F37" s="59">
        <v>0.26394563</v>
      </c>
      <c r="G37" s="59"/>
      <c r="H37" s="59"/>
      <c r="I37" s="59"/>
      <c r="J37" s="49">
        <f t="shared" si="0"/>
        <v>0.26394563</v>
      </c>
      <c r="K37" s="60"/>
      <c r="L37" s="31"/>
      <c r="M37" s="31"/>
      <c r="N37" s="31"/>
      <c r="O37" s="31"/>
      <c r="P37" s="31"/>
      <c r="Q37" s="31"/>
      <c r="R37" s="31"/>
      <c r="S37" s="31"/>
      <c r="T37" s="61" t="s">
        <v>108</v>
      </c>
      <c r="U37" s="62"/>
      <c r="W37" s="110">
        <f t="shared" si="1"/>
        <v>0.659305783137127</v>
      </c>
      <c r="X37" s="110"/>
      <c r="Y37" s="3"/>
    </row>
    <row r="38" spans="1:25" ht="19.5" customHeight="1" outlineLevel="2">
      <c r="A38" s="32">
        <v>24</v>
      </c>
      <c r="B38" s="57" t="s">
        <v>103</v>
      </c>
      <c r="C38" s="113" t="s">
        <v>64</v>
      </c>
      <c r="D38" s="58" t="s">
        <v>109</v>
      </c>
      <c r="E38" s="113" t="s">
        <v>78</v>
      </c>
      <c r="F38" s="59">
        <v>3.11519776</v>
      </c>
      <c r="G38" s="59"/>
      <c r="H38" s="59"/>
      <c r="I38" s="59"/>
      <c r="J38" s="49">
        <f t="shared" si="0"/>
        <v>3.11519776</v>
      </c>
      <c r="K38" s="60"/>
      <c r="L38" s="31"/>
      <c r="M38" s="31"/>
      <c r="N38" s="31"/>
      <c r="O38" s="31"/>
      <c r="P38" s="31"/>
      <c r="Q38" s="31" t="s">
        <v>108</v>
      </c>
      <c r="R38" s="31" t="s">
        <v>108</v>
      </c>
      <c r="S38" s="31" t="s">
        <v>108</v>
      </c>
      <c r="T38" s="61" t="s">
        <v>108</v>
      </c>
      <c r="U38" s="62"/>
      <c r="W38" s="110">
        <f t="shared" si="1"/>
        <v>7.781405203730116</v>
      </c>
      <c r="X38" s="110"/>
      <c r="Y38" s="3"/>
    </row>
    <row r="39" spans="1:25" ht="19.5" customHeight="1" outlineLevel="2">
      <c r="A39" s="32">
        <v>25</v>
      </c>
      <c r="B39" s="57" t="s">
        <v>104</v>
      </c>
      <c r="C39" s="113" t="s">
        <v>64</v>
      </c>
      <c r="D39" s="58" t="s">
        <v>109</v>
      </c>
      <c r="E39" s="113" t="s">
        <v>78</v>
      </c>
      <c r="F39" s="59">
        <v>2.4791447599999996</v>
      </c>
      <c r="G39" s="59"/>
      <c r="H39" s="59"/>
      <c r="I39" s="59"/>
      <c r="J39" s="49">
        <f t="shared" si="0"/>
        <v>2.4791447599999996</v>
      </c>
      <c r="K39" s="60"/>
      <c r="L39" s="31"/>
      <c r="M39" s="31"/>
      <c r="N39" s="31"/>
      <c r="O39" s="31"/>
      <c r="P39" s="31"/>
      <c r="Q39" s="31"/>
      <c r="R39" s="31" t="s">
        <v>108</v>
      </c>
      <c r="S39" s="31" t="s">
        <v>108</v>
      </c>
      <c r="T39" s="61" t="s">
        <v>108</v>
      </c>
      <c r="U39" s="62"/>
      <c r="W39" s="110">
        <f t="shared" si="1"/>
        <v>6.192618068736748</v>
      </c>
      <c r="X39" s="110"/>
      <c r="Y39" s="3"/>
    </row>
    <row r="40" spans="1:25" ht="19.5" customHeight="1" outlineLevel="2">
      <c r="A40" s="32">
        <v>26</v>
      </c>
      <c r="B40" s="57" t="s">
        <v>105</v>
      </c>
      <c r="C40" s="113" t="s">
        <v>64</v>
      </c>
      <c r="D40" s="58" t="s">
        <v>109</v>
      </c>
      <c r="E40" s="113" t="s">
        <v>78</v>
      </c>
      <c r="F40" s="59">
        <v>1.1473610599999997</v>
      </c>
      <c r="G40" s="59"/>
      <c r="H40" s="59"/>
      <c r="I40" s="59"/>
      <c r="J40" s="49">
        <f t="shared" si="0"/>
        <v>1.1473610599999997</v>
      </c>
      <c r="K40" s="60"/>
      <c r="L40" s="31"/>
      <c r="M40" s="31"/>
      <c r="N40" s="31"/>
      <c r="O40" s="31"/>
      <c r="P40" s="31"/>
      <c r="Q40" s="31"/>
      <c r="R40" s="31" t="s">
        <v>108</v>
      </c>
      <c r="S40" s="31" t="s">
        <v>108</v>
      </c>
      <c r="T40" s="61" t="s">
        <v>108</v>
      </c>
      <c r="U40" s="62"/>
      <c r="W40" s="110">
        <f t="shared" si="1"/>
        <v>2.865975777679456</v>
      </c>
      <c r="X40" s="110"/>
      <c r="Y40" s="3"/>
    </row>
    <row r="41" spans="1:25" ht="19.5" customHeight="1" outlineLevel="2">
      <c r="A41" s="32">
        <v>27</v>
      </c>
      <c r="B41" s="57" t="s">
        <v>99</v>
      </c>
      <c r="C41" s="113" t="s">
        <v>64</v>
      </c>
      <c r="D41" s="58" t="s">
        <v>109</v>
      </c>
      <c r="E41" s="113" t="s">
        <v>81</v>
      </c>
      <c r="F41" s="59">
        <v>0.98541302</v>
      </c>
      <c r="G41" s="59"/>
      <c r="H41" s="59"/>
      <c r="I41" s="59"/>
      <c r="J41" s="49">
        <f t="shared" si="0"/>
        <v>0.98541302</v>
      </c>
      <c r="K41" s="60"/>
      <c r="L41" s="31"/>
      <c r="M41" s="31"/>
      <c r="N41" s="31"/>
      <c r="O41" s="31"/>
      <c r="P41" s="31"/>
      <c r="Q41" s="31"/>
      <c r="R41" s="31" t="s">
        <v>108</v>
      </c>
      <c r="S41" s="31" t="s">
        <v>108</v>
      </c>
      <c r="T41" s="61" t="s">
        <v>108</v>
      </c>
      <c r="U41" s="62"/>
      <c r="W41" s="110">
        <f t="shared" si="1"/>
        <v>2.461448226532947</v>
      </c>
      <c r="X41" s="110"/>
      <c r="Y41" s="3"/>
    </row>
    <row r="42" spans="1:25" ht="19.5" customHeight="1" outlineLevel="2">
      <c r="A42" s="32">
        <v>28</v>
      </c>
      <c r="B42" s="57" t="s">
        <v>106</v>
      </c>
      <c r="C42" s="113" t="s">
        <v>64</v>
      </c>
      <c r="D42" s="58" t="s">
        <v>109</v>
      </c>
      <c r="E42" s="113" t="s">
        <v>77</v>
      </c>
      <c r="F42" s="59">
        <v>0.0009491699999999999</v>
      </c>
      <c r="G42" s="59"/>
      <c r="H42" s="59"/>
      <c r="I42" s="59"/>
      <c r="J42" s="49">
        <f t="shared" si="0"/>
        <v>0.0009491699999999999</v>
      </c>
      <c r="K42" s="60"/>
      <c r="L42" s="31"/>
      <c r="M42" s="31"/>
      <c r="N42" s="31"/>
      <c r="O42" s="31"/>
      <c r="P42" s="31"/>
      <c r="Q42" s="31"/>
      <c r="R42" s="31"/>
      <c r="S42" s="31"/>
      <c r="T42" s="61" t="s">
        <v>108</v>
      </c>
      <c r="U42" s="62"/>
      <c r="W42" s="110">
        <f t="shared" si="1"/>
        <v>0.0023709173369540794</v>
      </c>
      <c r="X42" s="110"/>
      <c r="Y42" s="3"/>
    </row>
    <row r="43" spans="1:25" ht="19.5" customHeight="1" outlineLevel="2">
      <c r="A43" s="32">
        <v>29</v>
      </c>
      <c r="B43" s="57" t="s">
        <v>107</v>
      </c>
      <c r="C43" s="113" t="s">
        <v>64</v>
      </c>
      <c r="D43" s="58" t="s">
        <v>109</v>
      </c>
      <c r="E43" s="113" t="s">
        <v>77</v>
      </c>
      <c r="F43" s="59">
        <v>0.00504042</v>
      </c>
      <c r="G43" s="59"/>
      <c r="H43" s="59"/>
      <c r="I43" s="59"/>
      <c r="J43" s="49">
        <f t="shared" si="0"/>
        <v>0.00504042</v>
      </c>
      <c r="K43" s="60"/>
      <c r="L43" s="31"/>
      <c r="M43" s="31"/>
      <c r="N43" s="31"/>
      <c r="O43" s="31"/>
      <c r="P43" s="31"/>
      <c r="Q43" s="31"/>
      <c r="R43" s="31"/>
      <c r="S43" s="31"/>
      <c r="T43" s="61" t="s">
        <v>108</v>
      </c>
      <c r="U43" s="62"/>
      <c r="W43" s="110">
        <f t="shared" si="1"/>
        <v>0.012590388616928561</v>
      </c>
      <c r="X43" s="110"/>
      <c r="Y43" s="3"/>
    </row>
    <row r="44" spans="1:25" ht="19.5" customHeight="1" outlineLevel="2">
      <c r="A44" s="32">
        <v>30</v>
      </c>
      <c r="B44" s="57" t="s">
        <v>100</v>
      </c>
      <c r="C44" s="113" t="s">
        <v>64</v>
      </c>
      <c r="D44" s="58" t="s">
        <v>65</v>
      </c>
      <c r="E44" s="113" t="s">
        <v>76</v>
      </c>
      <c r="F44" s="59">
        <v>0.63685404</v>
      </c>
      <c r="G44" s="59"/>
      <c r="H44" s="59"/>
      <c r="I44" s="59"/>
      <c r="J44" s="49">
        <f t="shared" si="0"/>
        <v>0.63685404</v>
      </c>
      <c r="K44" s="60"/>
      <c r="L44" s="31"/>
      <c r="M44" s="31"/>
      <c r="N44" s="31" t="s">
        <v>108</v>
      </c>
      <c r="O44" s="31"/>
      <c r="P44" s="31"/>
      <c r="Q44" s="31" t="s">
        <v>108</v>
      </c>
      <c r="R44" s="31"/>
      <c r="S44" s="31"/>
      <c r="T44" s="61" t="s">
        <v>108</v>
      </c>
      <c r="U44" s="62"/>
      <c r="W44" s="110">
        <f t="shared" si="1"/>
        <v>1.590788040651566</v>
      </c>
      <c r="X44" s="110"/>
      <c r="Y44" s="3"/>
    </row>
    <row r="45" spans="1:25" ht="19.5" customHeight="1" outlineLevel="2">
      <c r="A45" s="32">
        <v>31</v>
      </c>
      <c r="B45" s="57" t="s">
        <v>101</v>
      </c>
      <c r="C45" s="113" t="s">
        <v>64</v>
      </c>
      <c r="D45" s="58" t="s">
        <v>109</v>
      </c>
      <c r="E45" s="113" t="s">
        <v>81</v>
      </c>
      <c r="F45" s="59">
        <v>0.23233936</v>
      </c>
      <c r="G45" s="59"/>
      <c r="H45" s="59"/>
      <c r="I45" s="59"/>
      <c r="J45" s="49">
        <f t="shared" si="0"/>
        <v>0.23233936</v>
      </c>
      <c r="K45" s="60"/>
      <c r="L45" s="31"/>
      <c r="M45" s="31" t="s">
        <v>108</v>
      </c>
      <c r="N45" s="31"/>
      <c r="O45" s="31"/>
      <c r="P45" s="31"/>
      <c r="Q45" s="31"/>
      <c r="R45" s="31" t="s">
        <v>108</v>
      </c>
      <c r="S45" s="31"/>
      <c r="T45" s="61" t="s">
        <v>108</v>
      </c>
      <c r="U45" s="62"/>
      <c r="W45" s="110">
        <f t="shared" si="1"/>
        <v>0.5803569610088974</v>
      </c>
      <c r="X45" s="110"/>
      <c r="Y45" s="3"/>
    </row>
    <row r="46" spans="1:25" ht="19.5" customHeight="1" outlineLevel="2" thickBot="1">
      <c r="A46" s="32">
        <v>32</v>
      </c>
      <c r="B46" s="57" t="s">
        <v>102</v>
      </c>
      <c r="C46" s="113" t="s">
        <v>64</v>
      </c>
      <c r="D46" s="58" t="s">
        <v>65</v>
      </c>
      <c r="E46" s="114" t="s">
        <v>76</v>
      </c>
      <c r="F46" s="59">
        <v>0.01688868</v>
      </c>
      <c r="G46" s="59"/>
      <c r="H46" s="59"/>
      <c r="I46" s="59"/>
      <c r="J46" s="49">
        <f t="shared" si="0"/>
        <v>0.01688868</v>
      </c>
      <c r="K46" s="60"/>
      <c r="L46" s="31"/>
      <c r="M46" s="31" t="s">
        <v>111</v>
      </c>
      <c r="N46" s="31"/>
      <c r="O46" s="31"/>
      <c r="P46" s="31" t="s">
        <v>108</v>
      </c>
      <c r="Q46" s="31"/>
      <c r="R46" s="31"/>
      <c r="S46" s="31"/>
      <c r="T46" s="61" t="s">
        <v>108</v>
      </c>
      <c r="U46" s="62"/>
      <c r="W46" s="110">
        <f t="shared" si="1"/>
        <v>0.04218597744373466</v>
      </c>
      <c r="X46" s="110"/>
      <c r="Y46" s="3"/>
    </row>
    <row r="47" spans="1:21" s="16" customFormat="1" ht="19.5" customHeight="1" outlineLevel="2" thickBot="1">
      <c r="A47" s="17" t="s">
        <v>44</v>
      </c>
      <c r="B47" s="24"/>
      <c r="C47" s="93"/>
      <c r="D47" s="69"/>
      <c r="E47" s="69"/>
      <c r="F47" s="70">
        <f>SUM(F15:F46)</f>
        <v>45.67399649800001</v>
      </c>
      <c r="G47" s="70">
        <f>SUM(G15:G46)</f>
        <v>2.7601250000000004</v>
      </c>
      <c r="H47" s="70"/>
      <c r="I47" s="117">
        <f>SUM(I15:I46)</f>
        <v>2.8800000000000003</v>
      </c>
      <c r="J47" s="70">
        <f>SUM(J15:J46)</f>
        <v>40.033871498</v>
      </c>
      <c r="K47" s="71">
        <f>J15+J18</f>
        <v>4.0809946</v>
      </c>
      <c r="L47" s="19">
        <f>J30</f>
        <v>8.13532516</v>
      </c>
      <c r="M47" s="19">
        <f>J30+J31+J46+J45</f>
        <v>12.207406289999998</v>
      </c>
      <c r="N47" s="19">
        <f>J30+J31+J32+J44</f>
        <v>15.97360836</v>
      </c>
      <c r="O47" s="116">
        <f>J15+J18+J30+J31+J17+J19+J21</f>
        <v>20.08277888</v>
      </c>
      <c r="P47" s="19">
        <f>J15+J18+J27+J28+J30+J31+J32+J19+J46</f>
        <v>24.035951920000002</v>
      </c>
      <c r="Q47" s="19">
        <f>J15+J17+J18+J27+J28+J30+J31+J32+J38+J44</f>
        <v>28.16056931</v>
      </c>
      <c r="R47" s="19">
        <f>J15+J18+J27+J28+J30+J31+J32+J38+J39+J40+J41+J19+J45</f>
        <v>31.9785192</v>
      </c>
      <c r="S47" s="19">
        <f>J15+J18+J21+J27+J28+J29+J30+J31+J32+J38+J39+J40+J41+J19</f>
        <v>35.87550574</v>
      </c>
      <c r="T47" s="72">
        <f>J47</f>
        <v>40.033871498</v>
      </c>
      <c r="U47" s="63"/>
    </row>
    <row r="48" spans="6:7" ht="18" customHeight="1">
      <c r="F48" s="109"/>
      <c r="G48" s="8"/>
    </row>
    <row r="49" spans="1:20" ht="20.25" customHeight="1">
      <c r="A49" s="20" t="s">
        <v>112</v>
      </c>
      <c r="G49" s="16" t="s">
        <v>60</v>
      </c>
      <c r="I49" s="109"/>
      <c r="K49" s="115">
        <f>K47/$J$47</f>
        <v>0.10193854471966013</v>
      </c>
      <c r="L49" s="115">
        <f aca="true" t="shared" si="2" ref="L49:T49">L47/$J$47</f>
        <v>0.20321105243110005</v>
      </c>
      <c r="M49" s="115">
        <f t="shared" si="2"/>
        <v>0.3049269489364737</v>
      </c>
      <c r="N49" s="115">
        <f t="shared" si="2"/>
        <v>0.3990023388269606</v>
      </c>
      <c r="O49" s="115">
        <f t="shared" si="2"/>
        <v>0.501644685575895</v>
      </c>
      <c r="P49" s="115">
        <f t="shared" si="2"/>
        <v>0.6003903949484571</v>
      </c>
      <c r="Q49" s="115">
        <f t="shared" si="2"/>
        <v>0.7034185867186699</v>
      </c>
      <c r="R49" s="115">
        <f t="shared" si="2"/>
        <v>0.7987865775509014</v>
      </c>
      <c r="S49" s="115">
        <f t="shared" si="2"/>
        <v>0.8961288128676802</v>
      </c>
      <c r="T49" s="115">
        <f t="shared" si="2"/>
        <v>1</v>
      </c>
    </row>
    <row r="50" ht="20.25" customHeight="1">
      <c r="A50" s="20"/>
    </row>
    <row r="52" spans="1:7" ht="19.5" customHeight="1">
      <c r="A52" s="8" t="s">
        <v>46</v>
      </c>
      <c r="G52" s="109">
        <f>F47+G48+I48</f>
        <v>45.67399649800001</v>
      </c>
    </row>
    <row r="53" spans="1:5" ht="21" customHeight="1">
      <c r="A53" s="74" t="s">
        <v>47</v>
      </c>
      <c r="B53" s="74"/>
      <c r="C53" s="74"/>
      <c r="D53" s="74"/>
      <c r="E53" s="73"/>
    </row>
    <row r="54" ht="12" customHeight="1"/>
    <row r="55" ht="12.75">
      <c r="A55" s="7"/>
    </row>
  </sheetData>
  <sheetProtection/>
  <mergeCells count="11">
    <mergeCell ref="F12:F13"/>
    <mergeCell ref="G12:G13"/>
    <mergeCell ref="H12:H13"/>
    <mergeCell ref="I12:I13"/>
    <mergeCell ref="J12:J13"/>
    <mergeCell ref="K12:T12"/>
    <mergeCell ref="A12:A13"/>
    <mergeCell ref="B12:B13"/>
    <mergeCell ref="C12:C13"/>
    <mergeCell ref="D12:D13"/>
    <mergeCell ref="E12:E13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="75" zoomScaleNormal="75" zoomScaleSheetLayoutView="75" zoomScalePageLayoutView="0" workbookViewId="0" topLeftCell="A10">
      <selection activeCell="E11" sqref="E11"/>
    </sheetView>
  </sheetViews>
  <sheetFormatPr defaultColWidth="9.00390625" defaultRowHeight="12.75" outlineLevelRow="2"/>
  <cols>
    <col min="1" max="1" width="10.25390625" style="8" customWidth="1"/>
    <col min="2" max="2" width="18.125" style="9" customWidth="1"/>
    <col min="3" max="3" width="14.75390625" style="7" customWidth="1"/>
    <col min="4" max="4" width="13.125" style="7" customWidth="1"/>
    <col min="5" max="5" width="16.375" style="7" customWidth="1"/>
    <col min="6" max="6" width="13.125" style="7" customWidth="1"/>
    <col min="7" max="7" width="16.75390625" style="7" customWidth="1"/>
    <col min="8" max="8" width="22.375" style="7" customWidth="1"/>
    <col min="9" max="9" width="51.25390625" style="7" customWidth="1"/>
    <col min="10" max="10" width="32.125" style="7" customWidth="1"/>
    <col min="11" max="11" width="16.125" style="7" customWidth="1"/>
    <col min="12" max="12" width="12.625" style="7" customWidth="1"/>
    <col min="13" max="16384" width="9.125" style="7" customWidth="1"/>
  </cols>
  <sheetData>
    <row r="1" spans="8:9" ht="20.25">
      <c r="H1" s="91"/>
      <c r="I1" s="91" t="s">
        <v>50</v>
      </c>
    </row>
    <row r="2" spans="1:3" s="16" customFormat="1" ht="27.75" customHeight="1">
      <c r="A2" s="20" t="s">
        <v>19</v>
      </c>
      <c r="B2" s="21"/>
      <c r="C2" s="21"/>
    </row>
    <row r="3" spans="1:3" s="35" customFormat="1" ht="27.75" customHeight="1">
      <c r="A3" s="36" t="s">
        <v>58</v>
      </c>
      <c r="B3" s="37"/>
      <c r="C3" s="37"/>
    </row>
    <row r="4" spans="2:4" s="75" customFormat="1" ht="27.75" customHeight="1">
      <c r="B4" s="89" t="s">
        <v>48</v>
      </c>
      <c r="C4" s="90"/>
      <c r="D4" s="90"/>
    </row>
    <row r="5" spans="1:8" s="35" customFormat="1" ht="34.5" customHeight="1">
      <c r="A5" s="36" t="s">
        <v>59</v>
      </c>
      <c r="B5" s="37"/>
      <c r="C5" s="37"/>
      <c r="G5" s="36"/>
      <c r="H5" s="36"/>
    </row>
    <row r="6" spans="1:8" s="39" customFormat="1" ht="12" customHeight="1">
      <c r="A6" s="77" t="s">
        <v>54</v>
      </c>
      <c r="B6" s="40"/>
      <c r="C6" s="40"/>
      <c r="G6" s="41"/>
      <c r="H6" s="41"/>
    </row>
    <row r="7" spans="1:8" ht="19.5" customHeight="1">
      <c r="A7" s="8" t="s">
        <v>56</v>
      </c>
      <c r="C7" s="9"/>
      <c r="G7" s="8"/>
      <c r="H7" s="8"/>
    </row>
    <row r="10" spans="3:14" ht="19.5" customHeight="1">
      <c r="C10" s="9"/>
      <c r="I10" s="28"/>
      <c r="J10" s="8"/>
      <c r="K10" s="28"/>
      <c r="L10" s="28"/>
      <c r="M10" s="28"/>
      <c r="N10" s="28"/>
    </row>
    <row r="11" spans="2:12" s="2" customFormat="1" ht="20.25">
      <c r="B11" s="25"/>
      <c r="C11" s="25"/>
      <c r="D11" s="25"/>
      <c r="E11" s="25"/>
      <c r="F11" s="25" t="s">
        <v>6</v>
      </c>
      <c r="G11" s="25"/>
      <c r="H11" s="25"/>
      <c r="I11" s="25"/>
      <c r="J11" s="25"/>
      <c r="K11" s="25"/>
      <c r="L11" s="25"/>
    </row>
    <row r="12" spans="2:12" ht="20.25">
      <c r="B12" s="25"/>
      <c r="C12" s="25"/>
      <c r="D12" s="25"/>
      <c r="E12" s="25"/>
      <c r="F12" s="25" t="s">
        <v>18</v>
      </c>
      <c r="G12" s="25"/>
      <c r="H12" s="25"/>
      <c r="I12" s="25"/>
      <c r="J12" s="45"/>
      <c r="K12" s="45"/>
      <c r="L12" s="45"/>
    </row>
    <row r="13" spans="2:14" ht="20.25">
      <c r="B13" s="25"/>
      <c r="C13" s="25"/>
      <c r="D13" s="25"/>
      <c r="E13" s="25"/>
      <c r="F13" s="25" t="s">
        <v>62</v>
      </c>
      <c r="G13" s="25"/>
      <c r="H13" s="25"/>
      <c r="I13" s="25"/>
      <c r="J13" s="25"/>
      <c r="K13" s="25"/>
      <c r="L13" s="25"/>
      <c r="M13" s="26"/>
      <c r="N13" s="26"/>
    </row>
    <row r="14" spans="2:14" ht="20.25">
      <c r="B14" s="43"/>
      <c r="C14" s="43"/>
      <c r="D14" s="43"/>
      <c r="E14" s="43"/>
      <c r="F14" s="43" t="s">
        <v>25</v>
      </c>
      <c r="G14" s="43"/>
      <c r="H14" s="43"/>
      <c r="I14" s="43"/>
      <c r="J14" s="43"/>
      <c r="K14" s="43"/>
      <c r="L14" s="43"/>
      <c r="M14" s="43"/>
      <c r="N14" s="25"/>
    </row>
    <row r="15" ht="16.5" thickBot="1">
      <c r="B15" s="1"/>
    </row>
    <row r="16" spans="1:9" s="2" customFormat="1" ht="96.75" customHeight="1" thickBot="1">
      <c r="A16" s="34" t="s">
        <v>5</v>
      </c>
      <c r="B16" s="10" t="s">
        <v>22</v>
      </c>
      <c r="C16" s="95" t="s">
        <v>21</v>
      </c>
      <c r="D16" s="10" t="s">
        <v>17</v>
      </c>
      <c r="E16" s="44" t="s">
        <v>24</v>
      </c>
      <c r="F16" s="10" t="s">
        <v>23</v>
      </c>
      <c r="G16" s="10" t="s">
        <v>16</v>
      </c>
      <c r="H16" s="80" t="s">
        <v>55</v>
      </c>
      <c r="I16" s="10" t="s">
        <v>53</v>
      </c>
    </row>
    <row r="17" spans="1:9" s="33" customFormat="1" ht="51" customHeight="1" hidden="1" thickBot="1">
      <c r="A17" s="78"/>
      <c r="B17" s="79" t="s">
        <v>15</v>
      </c>
      <c r="C17" s="79" t="s">
        <v>14</v>
      </c>
      <c r="D17" s="79" t="s">
        <v>13</v>
      </c>
      <c r="E17" s="79" t="s">
        <v>12</v>
      </c>
      <c r="F17" s="79"/>
      <c r="G17" s="79" t="s">
        <v>10</v>
      </c>
      <c r="H17" s="79"/>
      <c r="I17" s="79" t="s">
        <v>11</v>
      </c>
    </row>
    <row r="18" spans="1:9" s="11" customFormat="1" ht="16.5" thickBot="1">
      <c r="A18" s="34">
        <v>1</v>
      </c>
      <c r="B18" s="22">
        <v>2</v>
      </c>
      <c r="C18" s="92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76">
        <v>9</v>
      </c>
    </row>
    <row r="19" spans="1:9" s="83" customFormat="1" ht="161.25" customHeight="1" outlineLevel="2">
      <c r="A19" s="84">
        <v>1</v>
      </c>
      <c r="B19" s="85" t="s">
        <v>64</v>
      </c>
      <c r="C19" s="96" t="s">
        <v>65</v>
      </c>
      <c r="D19" s="87" t="s">
        <v>68</v>
      </c>
      <c r="E19" s="13" t="s">
        <v>69</v>
      </c>
      <c r="F19" s="86">
        <v>0.61</v>
      </c>
      <c r="G19" s="13">
        <f>F19</f>
        <v>0.61</v>
      </c>
      <c r="H19" s="82"/>
      <c r="I19" s="134" t="s">
        <v>113</v>
      </c>
    </row>
    <row r="20" spans="1:9" s="83" customFormat="1" ht="86.25" customHeight="1" outlineLevel="2">
      <c r="A20" s="84">
        <v>2</v>
      </c>
      <c r="B20" s="85" t="s">
        <v>64</v>
      </c>
      <c r="C20" s="96" t="s">
        <v>66</v>
      </c>
      <c r="D20" s="87" t="s">
        <v>68</v>
      </c>
      <c r="E20" s="13" t="s">
        <v>69</v>
      </c>
      <c r="F20" s="104">
        <v>0.479</v>
      </c>
      <c r="G20" s="15">
        <f>F20+G19</f>
        <v>1.089</v>
      </c>
      <c r="H20" s="97"/>
      <c r="I20" s="135" t="s">
        <v>114</v>
      </c>
    </row>
    <row r="21" spans="1:9" s="83" customFormat="1" ht="36" customHeight="1" outlineLevel="2" thickBot="1">
      <c r="A21" s="98">
        <v>3</v>
      </c>
      <c r="B21" s="99" t="s">
        <v>64</v>
      </c>
      <c r="C21" s="100" t="s">
        <v>67</v>
      </c>
      <c r="D21" s="101" t="s">
        <v>68</v>
      </c>
      <c r="E21" s="88" t="s">
        <v>69</v>
      </c>
      <c r="F21" s="105">
        <v>0.218</v>
      </c>
      <c r="G21" s="31">
        <f>G20+F21</f>
        <v>1.307</v>
      </c>
      <c r="H21" s="102"/>
      <c r="I21" s="136" t="s">
        <v>72</v>
      </c>
    </row>
    <row r="22" spans="1:9" s="16" customFormat="1" ht="18.75" outlineLevel="2" thickBot="1">
      <c r="A22" s="17" t="s">
        <v>4</v>
      </c>
      <c r="B22" s="6"/>
      <c r="C22" s="93"/>
      <c r="D22" s="18"/>
      <c r="E22" s="19"/>
      <c r="F22" s="81">
        <f>SUM(F19:F21)</f>
        <v>1.307</v>
      </c>
      <c r="G22" s="19"/>
      <c r="H22" s="19">
        <f>H19</f>
        <v>0</v>
      </c>
      <c r="I22" s="103"/>
    </row>
    <row r="26" spans="1:9" s="16" customFormat="1" ht="18">
      <c r="A26" s="20" t="s">
        <v>112</v>
      </c>
      <c r="B26" s="9"/>
      <c r="C26" s="9"/>
      <c r="D26" s="7"/>
      <c r="E26" s="7"/>
      <c r="F26" s="7"/>
      <c r="G26" s="7"/>
      <c r="H26" s="7"/>
      <c r="I26" s="16" t="s">
        <v>63</v>
      </c>
    </row>
    <row r="28" ht="15">
      <c r="A28" s="30" t="s">
        <v>9</v>
      </c>
    </row>
    <row r="29" spans="1:2" s="2" customFormat="1" ht="17.25">
      <c r="A29" s="42" t="s">
        <v>20</v>
      </c>
      <c r="B29" s="29"/>
    </row>
    <row r="30" spans="1:2" s="2" customFormat="1" ht="15.75">
      <c r="A30" s="30" t="s">
        <v>8</v>
      </c>
      <c r="B30" s="29"/>
    </row>
    <row r="31" spans="1:2" s="2" customFormat="1" ht="17.25">
      <c r="A31" s="42" t="s">
        <v>52</v>
      </c>
      <c r="B31" s="29"/>
    </row>
    <row r="32" spans="1:2" s="2" customFormat="1" ht="15.75">
      <c r="A32" s="30" t="s">
        <v>26</v>
      </c>
      <c r="B32" s="29"/>
    </row>
    <row r="33" spans="1:2" s="2" customFormat="1" ht="15.75">
      <c r="A33" s="30" t="s">
        <v>27</v>
      </c>
      <c r="B33" s="29"/>
    </row>
  </sheetData>
  <sheetProtection/>
  <printOptions/>
  <pageMargins left="0.6692913385826772" right="0.1968503937007874" top="0.31496062992125984" bottom="0.31496062992125984" header="0.1968503937007874" footer="0.196850393700787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4" t="s">
        <v>0</v>
      </c>
      <c r="B5" t="e">
        <f>XLR_ERRNAME</f>
        <v>#NAME?</v>
      </c>
    </row>
    <row r="6" spans="1:3" ht="12.75">
      <c r="A6" t="s">
        <v>1</v>
      </c>
      <c r="B6" s="5" t="s">
        <v>2</v>
      </c>
      <c r="C6" s="5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 Кравченко</cp:lastModifiedBy>
  <cp:lastPrinted>2021-06-30T09:49:41Z</cp:lastPrinted>
  <dcterms:created xsi:type="dcterms:W3CDTF">2002-03-28T05:35:31Z</dcterms:created>
  <dcterms:modified xsi:type="dcterms:W3CDTF">2021-06-30T10:37:49Z</dcterms:modified>
  <cp:category/>
  <cp:version/>
  <cp:contentType/>
  <cp:contentStatus/>
</cp:coreProperties>
</file>